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elier\Desktop\Atelier VAMA\Projects\350041 Refurbishment and Development of Jaipur Exhibition &amp; Convention Center (JECC), Jaipur, Rajasthan\"/>
    </mc:Choice>
  </mc:AlternateContent>
  <xr:revisionPtr revIDLastSave="0" documentId="13_ncr:1_{9C86FDA4-F315-44DF-A1EF-237DC49EED12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Existing area statement" sheetId="1" r:id="rId1"/>
    <sheet name="Design area statement" sheetId="3" r:id="rId2"/>
    <sheet name="Design element area statement" sheetId="4" r:id="rId3"/>
    <sheet name="Site area calculation" sheetId="2" r:id="rId4"/>
  </sheets>
  <definedNames>
    <definedName name="_xlnm.Print_Area" localSheetId="1">'Design area statement'!$A$3:$R$119</definedName>
    <definedName name="_xlnm.Print_Area" localSheetId="2">'Design element area statement'!$A$1:$F$12</definedName>
    <definedName name="_xlnm.Print_Area" localSheetId="0">'Existing area statement'!$A$1:$I$25</definedName>
    <definedName name="_xlnm.Print_Area" localSheetId="3">'Site area calculation'!$A$1:$H$14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4" i="3" l="1"/>
  <c r="F85" i="3" l="1"/>
  <c r="H85" i="3" s="1"/>
  <c r="I85" i="3" s="1"/>
  <c r="H108" i="3"/>
  <c r="I108" i="3" s="1"/>
  <c r="H107" i="3"/>
  <c r="I107" i="3" s="1"/>
  <c r="H106" i="3"/>
  <c r="I106" i="3" s="1"/>
  <c r="H105" i="3"/>
  <c r="I105" i="3" s="1"/>
  <c r="H109" i="3"/>
  <c r="I109" i="3" s="1"/>
  <c r="H104" i="3"/>
  <c r="I104" i="3" s="1"/>
  <c r="H103" i="3"/>
  <c r="I103" i="3" s="1"/>
  <c r="H102" i="3"/>
  <c r="I102" i="3" s="1"/>
  <c r="H100" i="3"/>
  <c r="I100" i="3" s="1"/>
  <c r="H99" i="3"/>
  <c r="I99" i="3" s="1"/>
  <c r="H93" i="3"/>
  <c r="I93" i="3" s="1"/>
  <c r="H91" i="3"/>
  <c r="I91" i="3" s="1"/>
  <c r="H58" i="3"/>
  <c r="I58" i="3" s="1"/>
  <c r="H72" i="3"/>
  <c r="I72" i="3" s="1"/>
  <c r="H71" i="3"/>
  <c r="I71" i="3" s="1"/>
  <c r="H70" i="3"/>
  <c r="I70" i="3" s="1"/>
  <c r="H84" i="3"/>
  <c r="I84" i="3" s="1"/>
  <c r="F83" i="3"/>
  <c r="H83" i="3" s="1"/>
  <c r="I83" i="3" s="1"/>
  <c r="H66" i="3"/>
  <c r="I66" i="3" s="1"/>
  <c r="H79" i="3"/>
  <c r="I79" i="3" s="1"/>
  <c r="H78" i="3"/>
  <c r="I78" i="3" s="1"/>
  <c r="H77" i="3"/>
  <c r="I77" i="3" s="1"/>
  <c r="H76" i="3"/>
  <c r="I76" i="3" s="1"/>
  <c r="H75" i="3"/>
  <c r="I75" i="3" s="1"/>
  <c r="H74" i="3"/>
  <c r="I74" i="3" s="1"/>
  <c r="H69" i="3"/>
  <c r="I69" i="3" s="1"/>
  <c r="H68" i="3"/>
  <c r="I68" i="3" s="1"/>
  <c r="H64" i="3"/>
  <c r="I64" i="3" s="1"/>
  <c r="H62" i="3"/>
  <c r="I62" i="3" s="1"/>
  <c r="F115" i="3"/>
  <c r="H115" i="3" s="1"/>
  <c r="I115" i="3" s="1"/>
  <c r="F15" i="1"/>
  <c r="G16" i="1"/>
  <c r="H13" i="1"/>
  <c r="H12" i="1"/>
  <c r="H7" i="1"/>
  <c r="H6" i="1"/>
  <c r="F20" i="1"/>
  <c r="F22" i="1"/>
  <c r="F16" i="1"/>
  <c r="F13" i="1"/>
  <c r="F12" i="1"/>
  <c r="E8" i="1"/>
  <c r="F7" i="1"/>
  <c r="F8" i="1"/>
  <c r="F9" i="1"/>
  <c r="F6" i="1"/>
  <c r="F10" i="1" s="1"/>
  <c r="E21" i="1"/>
  <c r="F21" i="1" s="1"/>
  <c r="E19" i="1"/>
  <c r="F19" i="1" s="1"/>
  <c r="E14" i="1"/>
  <c r="F14" i="1" s="1"/>
  <c r="E10" i="1"/>
  <c r="H67" i="3"/>
  <c r="I67" i="3" s="1"/>
  <c r="H73" i="3"/>
  <c r="I73" i="3" s="1"/>
  <c r="H61" i="3"/>
  <c r="I61" i="3" s="1"/>
  <c r="H48" i="3"/>
  <c r="I48" i="3" s="1"/>
  <c r="H27" i="3"/>
  <c r="I27" i="3" s="1"/>
  <c r="F47" i="3"/>
  <c r="H47" i="3" s="1"/>
  <c r="I47" i="3" s="1"/>
  <c r="H25" i="3"/>
  <c r="I25" i="3" s="1"/>
  <c r="E11" i="4"/>
  <c r="E10" i="4"/>
  <c r="E9" i="4"/>
  <c r="E8" i="4"/>
  <c r="E7" i="4"/>
  <c r="E6" i="4"/>
  <c r="E5" i="4"/>
  <c r="E4" i="4"/>
  <c r="H114" i="3"/>
  <c r="I114" i="3" s="1"/>
  <c r="H113" i="3"/>
  <c r="H101" i="3"/>
  <c r="I101" i="3" s="1"/>
  <c r="H98" i="3"/>
  <c r="I98" i="3" s="1"/>
  <c r="H97" i="3"/>
  <c r="H94" i="3"/>
  <c r="I94" i="3" s="1"/>
  <c r="H92" i="3"/>
  <c r="I92" i="3" s="1"/>
  <c r="H90" i="3"/>
  <c r="I90" i="3" s="1"/>
  <c r="H89" i="3"/>
  <c r="I89" i="3" s="1"/>
  <c r="H88" i="3"/>
  <c r="I88" i="3" s="1"/>
  <c r="H82" i="3"/>
  <c r="I82" i="3" s="1"/>
  <c r="H81" i="3"/>
  <c r="I81" i="3" s="1"/>
  <c r="H80" i="3"/>
  <c r="I80" i="3" s="1"/>
  <c r="H65" i="3"/>
  <c r="I65" i="3" s="1"/>
  <c r="H63" i="3"/>
  <c r="I63" i="3" s="1"/>
  <c r="H60" i="3"/>
  <c r="I60" i="3" s="1"/>
  <c r="H59" i="3"/>
  <c r="I59" i="3" s="1"/>
  <c r="H57" i="3"/>
  <c r="H50" i="3"/>
  <c r="I50" i="3" s="1"/>
  <c r="H49" i="3"/>
  <c r="I49" i="3" s="1"/>
  <c r="H46" i="3"/>
  <c r="I46" i="3" s="1"/>
  <c r="H45" i="3"/>
  <c r="I45" i="3" s="1"/>
  <c r="H44" i="3"/>
  <c r="I44" i="3" s="1"/>
  <c r="H43" i="3"/>
  <c r="I43" i="3" s="1"/>
  <c r="H41" i="3"/>
  <c r="I41" i="3" s="1"/>
  <c r="H40" i="3"/>
  <c r="I40" i="3" s="1"/>
  <c r="H38" i="3"/>
  <c r="I38" i="3" s="1"/>
  <c r="H37" i="3"/>
  <c r="I37" i="3" s="1"/>
  <c r="H35" i="3"/>
  <c r="I35" i="3" s="1"/>
  <c r="H34" i="3"/>
  <c r="I34" i="3" s="1"/>
  <c r="H32" i="3"/>
  <c r="I32" i="3" s="1"/>
  <c r="H31" i="3"/>
  <c r="K31" i="3" s="1"/>
  <c r="H28" i="3"/>
  <c r="I28" i="3" s="1"/>
  <c r="H26" i="3"/>
  <c r="I26" i="3" s="1"/>
  <c r="H24" i="3"/>
  <c r="I24" i="3" s="1"/>
  <c r="H23" i="3"/>
  <c r="I23" i="3" s="1"/>
  <c r="H22" i="3"/>
  <c r="I22" i="3" s="1"/>
  <c r="H21" i="3"/>
  <c r="I21" i="3" s="1"/>
  <c r="H19" i="3"/>
  <c r="I19" i="3" s="1"/>
  <c r="H18" i="3"/>
  <c r="I18" i="3" s="1"/>
  <c r="H16" i="3"/>
  <c r="I16" i="3" s="1"/>
  <c r="H15" i="3"/>
  <c r="I15" i="3" s="1"/>
  <c r="H13" i="3"/>
  <c r="H12" i="3"/>
  <c r="I12" i="3" s="1"/>
  <c r="H10" i="3"/>
  <c r="I10" i="3" s="1"/>
  <c r="H9" i="3"/>
  <c r="I9" i="3" s="1"/>
  <c r="G13" i="2"/>
  <c r="F13" i="2"/>
  <c r="G12" i="2"/>
  <c r="F12" i="2"/>
  <c r="E11" i="2"/>
  <c r="G11" i="2" s="1"/>
  <c r="G9" i="2"/>
  <c r="F9" i="2"/>
  <c r="E8" i="2"/>
  <c r="G8" i="2" s="1"/>
  <c r="G7" i="2"/>
  <c r="F7" i="2"/>
  <c r="G6" i="2"/>
  <c r="F6" i="2"/>
  <c r="G5" i="2"/>
  <c r="F5" i="2"/>
  <c r="F23" i="1" l="1"/>
  <c r="F17" i="1"/>
  <c r="E17" i="1"/>
  <c r="E23" i="1"/>
  <c r="K40" i="3"/>
  <c r="K50" i="3"/>
  <c r="K34" i="3"/>
  <c r="H110" i="3"/>
  <c r="I110" i="3" s="1"/>
  <c r="K37" i="3"/>
  <c r="K9" i="3"/>
  <c r="K28" i="3"/>
  <c r="K12" i="3"/>
  <c r="K15" i="3"/>
  <c r="K18" i="3"/>
  <c r="E10" i="2"/>
  <c r="G10" i="2" s="1"/>
  <c r="I95" i="3"/>
  <c r="H86" i="3"/>
  <c r="H116" i="3"/>
  <c r="H51" i="3"/>
  <c r="H29" i="3"/>
  <c r="I13" i="3"/>
  <c r="I29" i="3" s="1"/>
  <c r="I113" i="3"/>
  <c r="I116" i="3" s="1"/>
  <c r="H95" i="3"/>
  <c r="I31" i="3"/>
  <c r="I51" i="3" s="1"/>
  <c r="I97" i="3"/>
  <c r="I57" i="3"/>
  <c r="I86" i="3" s="1"/>
  <c r="F11" i="2"/>
  <c r="F8" i="2"/>
  <c r="F24" i="1" l="1"/>
  <c r="E24" i="1"/>
  <c r="F10" i="2"/>
  <c r="H111" i="3"/>
  <c r="H52" i="3"/>
  <c r="I52" i="3"/>
  <c r="I111" i="3"/>
  <c r="H117" i="3" l="1"/>
  <c r="I117" i="3"/>
</calcChain>
</file>

<file path=xl/sharedStrings.xml><?xml version="1.0" encoding="utf-8"?>
<sst xmlns="http://schemas.openxmlformats.org/spreadsheetml/2006/main" count="349" uniqueCount="214">
  <si>
    <t>Sr. No.</t>
  </si>
  <si>
    <t>Program</t>
  </si>
  <si>
    <t>Area (Sq.ft)</t>
  </si>
  <si>
    <t>Area (Sq.mt)</t>
  </si>
  <si>
    <t>PHASE 1</t>
  </si>
  <si>
    <t>Breakout Meeting rooms</t>
  </si>
  <si>
    <t>Quantity</t>
  </si>
  <si>
    <t>Green rooms</t>
  </si>
  <si>
    <t>Capacity</t>
  </si>
  <si>
    <t>Grand Ballroom</t>
  </si>
  <si>
    <t>Hotel</t>
  </si>
  <si>
    <t>Lawn</t>
  </si>
  <si>
    <t>Parking (IBITI)</t>
  </si>
  <si>
    <t>Food court</t>
  </si>
  <si>
    <t>A</t>
  </si>
  <si>
    <t>B</t>
  </si>
  <si>
    <t>NOVOTEL HOTEL</t>
  </si>
  <si>
    <t>TOTAL</t>
  </si>
  <si>
    <t>C</t>
  </si>
  <si>
    <t>Basement</t>
  </si>
  <si>
    <t>Exhibition Hall 01</t>
  </si>
  <si>
    <t>Exhibition Hall 02</t>
  </si>
  <si>
    <t>CONVENTION CENTRE</t>
  </si>
  <si>
    <t>EXHIBITION HALL</t>
  </si>
  <si>
    <t>JAIPUR EXHIBITION AND CONVENTION CENTRE</t>
  </si>
  <si>
    <t>Washroom</t>
  </si>
  <si>
    <t>SR.NO.</t>
  </si>
  <si>
    <t>AREA DESCRIPTION</t>
  </si>
  <si>
    <t>AREA (sqm)</t>
  </si>
  <si>
    <t>AREA (sqft)</t>
  </si>
  <si>
    <t>AREA (Hectares)</t>
  </si>
  <si>
    <t>SET - BACKS</t>
  </si>
  <si>
    <t>FRONT - 18M /        SIDE AND REAR - 10M</t>
  </si>
  <si>
    <t xml:space="preserve">TOTAL SITE AREA </t>
  </si>
  <si>
    <t xml:space="preserve">PERMISSBLE FAR </t>
  </si>
  <si>
    <t>CONSUMED FAR</t>
  </si>
  <si>
    <t xml:space="preserve">TOTAL FAR AVAILABLE </t>
  </si>
  <si>
    <t>PERMISSIBLE GROUND COVERAGE AREA</t>
  </si>
  <si>
    <t>35 Percent</t>
  </si>
  <si>
    <t>CONSUMED GROUND COVERAGE AREA</t>
  </si>
  <si>
    <t>16.26 Percent</t>
  </si>
  <si>
    <t>PENDING GROUND COVERAGE AREA</t>
  </si>
  <si>
    <t>SITE AREA FOR PHASE 1</t>
  </si>
  <si>
    <t>SITE AREA FOR PHASE 2</t>
  </si>
  <si>
    <t>AREA STATEMENT OF JAIPUR EXHIBITION &amp; CONVENTION CENTER, JAIPUR</t>
  </si>
  <si>
    <t>SPACE DESCRIPTION</t>
  </si>
  <si>
    <t>SPACES</t>
  </si>
  <si>
    <t>QUANTITY</t>
  </si>
  <si>
    <t>TOTAL AREA (sqm)</t>
  </si>
  <si>
    <t>TOTAL AREA (sqft)</t>
  </si>
  <si>
    <t>OCCUPANCY (sqm/person)</t>
  </si>
  <si>
    <t>CAPACITY</t>
  </si>
  <si>
    <t>REMARKS</t>
  </si>
  <si>
    <t>1A</t>
  </si>
  <si>
    <t>EXHIBITION HALL A</t>
  </si>
  <si>
    <t>EXHIBITION HALL A1</t>
  </si>
  <si>
    <t>1B</t>
  </si>
  <si>
    <t>EXHIBITION HALL A2</t>
  </si>
  <si>
    <t>1C</t>
  </si>
  <si>
    <t>EXHIBITION HALL A3</t>
  </si>
  <si>
    <t>1D</t>
  </si>
  <si>
    <t>EXHIBITION HALL A4</t>
  </si>
  <si>
    <t>1E</t>
  </si>
  <si>
    <t>1F</t>
  </si>
  <si>
    <t>1H</t>
  </si>
  <si>
    <t>2A</t>
  </si>
  <si>
    <t>EXHIBITION HALL B</t>
  </si>
  <si>
    <t>EXHIBITION HALL B1</t>
  </si>
  <si>
    <t>2B</t>
  </si>
  <si>
    <t>EXHIBITION HALL B2</t>
  </si>
  <si>
    <t>2C</t>
  </si>
  <si>
    <t>EXHIBITION HALL B3</t>
  </si>
  <si>
    <t>2D</t>
  </si>
  <si>
    <t>EXHIBITION HALL B4</t>
  </si>
  <si>
    <t>2E</t>
  </si>
  <si>
    <t>2F</t>
  </si>
  <si>
    <t>2G</t>
  </si>
  <si>
    <t>2H</t>
  </si>
  <si>
    <t>TOTAL AREA OF EXHIBITION</t>
  </si>
  <si>
    <t>CENTRAL BLOCK</t>
  </si>
  <si>
    <t>GROUND FLOOR</t>
  </si>
  <si>
    <t>GF-TOTAL</t>
  </si>
  <si>
    <t>FIRST FLOOR</t>
  </si>
  <si>
    <t>FF-TOTAL</t>
  </si>
  <si>
    <t>SECOND FLOOR</t>
  </si>
  <si>
    <t>SF-TOTAL</t>
  </si>
  <si>
    <t>TOTAL AREA OF CENTRAL BLOCK</t>
  </si>
  <si>
    <t xml:space="preserve">HOTEL </t>
  </si>
  <si>
    <t>TOTAL AREA OF HOTEL</t>
  </si>
  <si>
    <t xml:space="preserve">TOTAL OF PHASE 1 AREA </t>
  </si>
  <si>
    <t>SR.NO</t>
  </si>
  <si>
    <t>DESCRIPTION</t>
  </si>
  <si>
    <t>AREA in SQ.M</t>
  </si>
  <si>
    <t>AREA in SQ.FT</t>
  </si>
  <si>
    <t>Roof surface area</t>
  </si>
  <si>
    <t>Stepped facade glass area</t>
  </si>
  <si>
    <t>Stepped concrete planters</t>
  </si>
  <si>
    <t xml:space="preserve">Main canopy area </t>
  </si>
  <si>
    <t>Below canopy facade included concourse areas</t>
  </si>
  <si>
    <t>Air block areas</t>
  </si>
  <si>
    <t>Exhibition hall entrance canopy ( Hall B)</t>
  </si>
  <si>
    <t>Exhibition hall entrance canopy ( Hall A)</t>
  </si>
  <si>
    <t>1G</t>
  </si>
  <si>
    <t>1J</t>
  </si>
  <si>
    <t>1K</t>
  </si>
  <si>
    <t>COMMON AREAS</t>
  </si>
  <si>
    <t>2J</t>
  </si>
  <si>
    <t>2K</t>
  </si>
  <si>
    <t>2L</t>
  </si>
  <si>
    <t>3A</t>
  </si>
  <si>
    <t>3B</t>
  </si>
  <si>
    <t>3C</t>
  </si>
  <si>
    <t>3D</t>
  </si>
  <si>
    <t>3E</t>
  </si>
  <si>
    <t>3F</t>
  </si>
  <si>
    <t>3G</t>
  </si>
  <si>
    <t>3H</t>
  </si>
  <si>
    <t>3J</t>
  </si>
  <si>
    <t>3K</t>
  </si>
  <si>
    <t>3L</t>
  </si>
  <si>
    <t>3M</t>
  </si>
  <si>
    <t>3N</t>
  </si>
  <si>
    <t>3P</t>
  </si>
  <si>
    <t>3Q</t>
  </si>
  <si>
    <t>3R</t>
  </si>
  <si>
    <t>5A</t>
  </si>
  <si>
    <t>5B</t>
  </si>
  <si>
    <t>TOTAL OF PHASE 1</t>
  </si>
  <si>
    <t>VENTILATION</t>
  </si>
  <si>
    <t>AC</t>
  </si>
  <si>
    <t>MECHANICAL</t>
  </si>
  <si>
    <t>3.15M floor-to-floor height</t>
  </si>
  <si>
    <t>20 UNITS ON EACH FLOOR + DOUBLE LOADED CORRIDOR</t>
  </si>
  <si>
    <t>Conference room</t>
  </si>
  <si>
    <t>HEIGHT (m)</t>
  </si>
  <si>
    <t>Date: 06/09/2024</t>
  </si>
  <si>
    <t>NATURAL</t>
  </si>
  <si>
    <t xml:space="preserve">LIFT - MECHANICAL  STAIRCASE- AMBIENT </t>
  </si>
  <si>
    <t>1L</t>
  </si>
  <si>
    <t>1M</t>
  </si>
  <si>
    <t>Pre-function area</t>
  </si>
  <si>
    <t>Exhibition hall area</t>
  </si>
  <si>
    <t>Entrance foyer</t>
  </si>
  <si>
    <t>Airlock Spaces</t>
  </si>
  <si>
    <t>Existing Washroom</t>
  </si>
  <si>
    <t>Additional Washrooms</t>
  </si>
  <si>
    <t>Service Corridor</t>
  </si>
  <si>
    <t>Landscape Area</t>
  </si>
  <si>
    <t>Exhibition Storage</t>
  </si>
  <si>
    <t>Airlock spaces</t>
  </si>
  <si>
    <t>Back office</t>
  </si>
  <si>
    <t>Kitchen</t>
  </si>
  <si>
    <t>Lift + Staircase</t>
  </si>
  <si>
    <t>Water body</t>
  </si>
  <si>
    <t>Lobby area</t>
  </si>
  <si>
    <t>Kitchen + Restaurant</t>
  </si>
  <si>
    <t>Connection between hotel and exhibition hall</t>
  </si>
  <si>
    <t>Hotel Expansion (5 guest floors)</t>
  </si>
  <si>
    <t>100 keys hotel</t>
  </si>
  <si>
    <t>VIP lounge</t>
  </si>
  <si>
    <t>Occupancy load (sqm/ person)</t>
  </si>
  <si>
    <t>Souvenir shops-1</t>
  </si>
  <si>
    <t>Souvenir shops-2</t>
  </si>
  <si>
    <t>Manager</t>
  </si>
  <si>
    <t>Male Wash room-1</t>
  </si>
  <si>
    <t>Female wash room-1</t>
  </si>
  <si>
    <t>Food court kiosk-K1</t>
  </si>
  <si>
    <t>Food court kiosk-K2-K9</t>
  </si>
  <si>
    <t>Food court kiosk-K10-K12</t>
  </si>
  <si>
    <t>Food court kiosk-K13-K14</t>
  </si>
  <si>
    <t>Food court kiosk-K15-K16</t>
  </si>
  <si>
    <t>Exhibition Shops</t>
  </si>
  <si>
    <t>Food Court-1 &amp; 2</t>
  </si>
  <si>
    <t>Services</t>
  </si>
  <si>
    <t>VIP Lobby &amp; Waiting area</t>
  </si>
  <si>
    <t>Loading Unloading</t>
  </si>
  <si>
    <t>Male Wash room-2</t>
  </si>
  <si>
    <t>Female wash room-2</t>
  </si>
  <si>
    <t>3I</t>
  </si>
  <si>
    <t>3O</t>
  </si>
  <si>
    <t>3T</t>
  </si>
  <si>
    <t>3U</t>
  </si>
  <si>
    <t>3V</t>
  </si>
  <si>
    <t>3W</t>
  </si>
  <si>
    <t>3X</t>
  </si>
  <si>
    <t>3Y</t>
  </si>
  <si>
    <t>3Z</t>
  </si>
  <si>
    <t>3AA</t>
  </si>
  <si>
    <t>3AB</t>
  </si>
  <si>
    <t>3AC</t>
  </si>
  <si>
    <t>3AD</t>
  </si>
  <si>
    <t>Satellite kitchen</t>
  </si>
  <si>
    <t xml:space="preserve">Restaurant 1 &amp; 2 </t>
  </si>
  <si>
    <t>M.Wash</t>
  </si>
  <si>
    <t>F.Wash</t>
  </si>
  <si>
    <t>Passage</t>
  </si>
  <si>
    <t>F.Wash Room</t>
  </si>
  <si>
    <t>M.Wash room</t>
  </si>
  <si>
    <t>Pantry</t>
  </si>
  <si>
    <t>Business center &amp; Reprography</t>
  </si>
  <si>
    <t>Conference room-1(36 Nos)</t>
  </si>
  <si>
    <t>Conference room-2(36 Nos)</t>
  </si>
  <si>
    <t>Breakout Area-1 &amp; 2</t>
  </si>
  <si>
    <t>Conference room-3 &amp; 4(6 Nos)</t>
  </si>
  <si>
    <t>Conference room-5(16 Nos)</t>
  </si>
  <si>
    <t>Conference room-6(20 Nos)</t>
  </si>
  <si>
    <t>Passage -1 &amp; 2</t>
  </si>
  <si>
    <t>Entrance Porch</t>
  </si>
  <si>
    <t>Entrance porch</t>
  </si>
  <si>
    <t>Entrance Foyer (Atrium)</t>
  </si>
  <si>
    <t>Handicapped Wash room-2</t>
  </si>
  <si>
    <t>Handicapped Wash room-1</t>
  </si>
  <si>
    <t>Landscape Area+Terrace Garden)</t>
  </si>
  <si>
    <t>DATE: 13/09/2024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</si>
</sst>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_ "/>
    <numFmt numFmtId="165" formatCode="_ * #,##0.0_ ;_ * \-#,##0.0_ ;_ * &quot;-&quot;??_ ;_ @_ "/>
    <numFmt numFmtId="166" formatCode="_ * #,##0_ ;_ * \-#,##0_ ;_ * &quot;-&quot;??_ ;_ @_ "/>
    <numFmt numFmtId="167" formatCode="0.0"/>
    <numFmt numFmtId="168" formatCode="0.000"/>
  </numFmts>
  <fonts count="1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Bahnschrift"/>
      <family val="2"/>
    </font>
    <font>
      <sz val="11"/>
      <color theme="1"/>
      <name val="Bahnschrift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ahnschrift Light"/>
      <family val="2"/>
    </font>
    <font>
      <sz val="11"/>
      <color theme="1"/>
      <name val="Bahnschrift Light"/>
      <family val="2"/>
    </font>
    <font>
      <b/>
      <sz val="11"/>
      <name val="Bahnschrift Light"/>
      <family val="2"/>
    </font>
    <font>
      <sz val="11"/>
      <name val="Bahnschrift Light"/>
      <family val="2"/>
    </font>
    <font>
      <sz val="11"/>
      <name val="Bahnschrift"/>
      <family val="2"/>
    </font>
    <font>
      <b/>
      <sz val="11"/>
      <color theme="1"/>
      <name val="Calibri"/>
      <charset val="134"/>
      <scheme val="minor"/>
    </font>
    <font>
      <b/>
      <sz val="12"/>
      <color theme="1"/>
      <name val="Bahnschrift Light"/>
      <family val="2"/>
    </font>
    <font>
      <b/>
      <sz val="10"/>
      <color theme="1"/>
      <name val="Bahnschrift Light"/>
      <family val="2"/>
    </font>
    <font>
      <sz val="11"/>
      <color rgb="FF000000"/>
      <name val="Bahnschrift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6">
    <xf numFmtId="0" fontId="0" fillId="0" borderId="0" xfId="0"/>
    <xf numFmtId="1" fontId="5" fillId="4" borderId="4" xfId="0" applyNumberFormat="1" applyFont="1" applyFill="1" applyBorder="1" applyAlignment="1">
      <alignment horizontal="center" vertical="center" wrapText="1"/>
    </xf>
    <xf numFmtId="1" fontId="0" fillId="5" borderId="8" xfId="0" applyNumberFormat="1" applyFill="1" applyBorder="1" applyAlignment="1">
      <alignment horizontal="center" vertical="center" wrapText="1"/>
    </xf>
    <xf numFmtId="1" fontId="0" fillId="5" borderId="12" xfId="0" applyNumberFormat="1" applyFill="1" applyBorder="1" applyAlignment="1">
      <alignment horizontal="center" vertical="center" wrapText="1"/>
    </xf>
    <xf numFmtId="1" fontId="0" fillId="6" borderId="26" xfId="0" applyNumberFormat="1" applyFill="1" applyBorder="1" applyAlignment="1">
      <alignment horizontal="center" vertical="center" wrapText="1"/>
    </xf>
    <xf numFmtId="1" fontId="0" fillId="6" borderId="27" xfId="0" applyNumberFormat="1" applyFill="1" applyBorder="1" applyAlignment="1">
      <alignment horizontal="center" vertical="center" wrapText="1"/>
    </xf>
    <xf numFmtId="1" fontId="5" fillId="6" borderId="27" xfId="0" applyNumberFormat="1" applyFont="1" applyFill="1" applyBorder="1" applyAlignment="1">
      <alignment horizontal="center" vertical="center" wrapText="1"/>
    </xf>
    <xf numFmtId="1" fontId="0" fillId="5" borderId="24" xfId="0" applyNumberFormat="1" applyFill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vertical="center" wrapText="1"/>
    </xf>
    <xf numFmtId="1" fontId="5" fillId="5" borderId="7" xfId="0" applyNumberFormat="1" applyFont="1" applyFill="1" applyBorder="1" applyAlignment="1">
      <alignment horizontal="center" vertical="center" wrapText="1"/>
    </xf>
    <xf numFmtId="1" fontId="0" fillId="5" borderId="16" xfId="0" applyNumberFormat="1" applyFill="1" applyBorder="1" applyAlignment="1">
      <alignment horizontal="center" vertical="center" wrapText="1"/>
    </xf>
    <xf numFmtId="1" fontId="5" fillId="5" borderId="4" xfId="0" applyNumberFormat="1" applyFont="1" applyFill="1" applyBorder="1" applyAlignment="1">
      <alignment horizontal="center" vertical="center" wrapText="1"/>
    </xf>
    <xf numFmtId="1" fontId="0" fillId="5" borderId="18" xfId="0" applyNumberFormat="1" applyFill="1" applyBorder="1" applyAlignment="1">
      <alignment horizontal="center" vertical="center" wrapText="1"/>
    </xf>
    <xf numFmtId="1" fontId="0" fillId="5" borderId="19" xfId="0" applyNumberFormat="1" applyFill="1" applyBorder="1" applyAlignment="1">
      <alignment horizontal="center" vertical="center" wrapText="1"/>
    </xf>
    <xf numFmtId="1" fontId="0" fillId="5" borderId="19" xfId="0" applyNumberFormat="1" applyFill="1" applyBorder="1" applyAlignment="1">
      <alignment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8" borderId="30" xfId="0" applyFont="1" applyFill="1" applyBorder="1" applyAlignment="1">
      <alignment horizontal="center" vertical="center" wrapText="1"/>
    </xf>
    <xf numFmtId="0" fontId="11" fillId="8" borderId="27" xfId="0" applyFont="1" applyFill="1" applyBorder="1" applyAlignment="1">
      <alignment horizontal="center" vertical="center" wrapText="1"/>
    </xf>
    <xf numFmtId="0" fontId="11" fillId="8" borderId="28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1" fontId="7" fillId="0" borderId="38" xfId="0" applyNumberFormat="1" applyFont="1" applyBorder="1" applyAlignment="1">
      <alignment horizontal="center" vertical="center" wrapText="1"/>
    </xf>
    <xf numFmtId="1" fontId="7" fillId="0" borderId="33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1" fontId="7" fillId="0" borderId="47" xfId="0" applyNumberFormat="1" applyFont="1" applyBorder="1" applyAlignment="1">
      <alignment horizontal="center" vertical="center" wrapText="1"/>
    </xf>
    <xf numFmtId="165" fontId="5" fillId="4" borderId="4" xfId="1" applyNumberFormat="1" applyFont="1" applyFill="1" applyBorder="1" applyAlignment="1">
      <alignment horizontal="center" vertical="center" wrapText="1"/>
    </xf>
    <xf numFmtId="165" fontId="5" fillId="5" borderId="12" xfId="1" applyNumberFormat="1" applyFont="1" applyFill="1" applyBorder="1" applyAlignment="1">
      <alignment horizontal="center" vertical="center" wrapText="1"/>
    </xf>
    <xf numFmtId="165" fontId="0" fillId="6" borderId="28" xfId="1" applyNumberFormat="1" applyFont="1" applyFill="1" applyBorder="1" applyAlignment="1">
      <alignment horizontal="center" vertical="center" wrapText="1"/>
    </xf>
    <xf numFmtId="165" fontId="0" fillId="5" borderId="15" xfId="1" applyNumberFormat="1" applyFont="1" applyFill="1" applyBorder="1" applyAlignment="1">
      <alignment horizontal="center" vertical="center" wrapText="1"/>
    </xf>
    <xf numFmtId="165" fontId="0" fillId="5" borderId="17" xfId="1" applyNumberFormat="1" applyFont="1" applyFill="1" applyBorder="1" applyAlignment="1">
      <alignment horizontal="center" vertical="center" wrapText="1"/>
    </xf>
    <xf numFmtId="165" fontId="0" fillId="5" borderId="20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166" fontId="5" fillId="4" borderId="4" xfId="1" applyNumberFormat="1" applyFont="1" applyFill="1" applyBorder="1" applyAlignment="1">
      <alignment horizontal="center" vertical="center" wrapText="1"/>
    </xf>
    <xf numFmtId="166" fontId="5" fillId="5" borderId="12" xfId="1" applyNumberFormat="1" applyFont="1" applyFill="1" applyBorder="1" applyAlignment="1">
      <alignment horizontal="center" vertical="center" wrapText="1"/>
    </xf>
    <xf numFmtId="166" fontId="5" fillId="6" borderId="27" xfId="1" applyNumberFormat="1" applyFont="1" applyFill="1" applyBorder="1" applyAlignment="1">
      <alignment horizontal="center" vertical="center" wrapText="1"/>
    </xf>
    <xf numFmtId="166" fontId="0" fillId="6" borderId="27" xfId="1" applyNumberFormat="1" applyFont="1" applyFill="1" applyBorder="1" applyAlignment="1">
      <alignment horizontal="center" vertical="center" wrapText="1"/>
    </xf>
    <xf numFmtId="166" fontId="0" fillId="5" borderId="7" xfId="1" applyNumberFormat="1" applyFont="1" applyFill="1" applyBorder="1" applyAlignment="1">
      <alignment horizontal="center" vertical="center" wrapText="1"/>
    </xf>
    <xf numFmtId="166" fontId="0" fillId="5" borderId="4" xfId="1" applyNumberFormat="1" applyFont="1" applyFill="1" applyBorder="1" applyAlignment="1">
      <alignment horizontal="center" vertical="center" wrapText="1"/>
    </xf>
    <xf numFmtId="166" fontId="5" fillId="5" borderId="4" xfId="1" applyNumberFormat="1" applyFont="1" applyFill="1" applyBorder="1" applyAlignment="1">
      <alignment horizontal="center" vertical="center" wrapText="1"/>
    </xf>
    <xf numFmtId="166" fontId="0" fillId="5" borderId="19" xfId="1" applyNumberFormat="1" applyFont="1" applyFill="1" applyBorder="1" applyAlignment="1">
      <alignment horizontal="center" vertical="center" wrapText="1"/>
    </xf>
    <xf numFmtId="166" fontId="0" fillId="0" borderId="0" xfId="1" applyNumberFormat="1" applyFont="1"/>
    <xf numFmtId="0" fontId="3" fillId="0" borderId="0" xfId="0" applyFont="1" applyAlignment="1">
      <alignment horizont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8" xfId="0" applyNumberFormat="1" applyFont="1" applyBorder="1" applyAlignment="1">
      <alignment vertical="center" wrapText="1"/>
    </xf>
    <xf numFmtId="1" fontId="2" fillId="0" borderId="43" xfId="0" applyNumberFormat="1" applyFont="1" applyBorder="1" applyAlignment="1">
      <alignment vertical="center" wrapText="1"/>
    </xf>
    <xf numFmtId="1" fontId="2" fillId="0" borderId="28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66" fontId="3" fillId="0" borderId="0" xfId="1" applyNumberFormat="1" applyFont="1" applyAlignment="1">
      <alignment horizontal="left" vertical="center" wrapText="1"/>
    </xf>
    <xf numFmtId="1" fontId="12" fillId="8" borderId="33" xfId="0" applyNumberFormat="1" applyFont="1" applyFill="1" applyBorder="1" applyAlignment="1">
      <alignment horizontal="left" vertical="center" wrapText="1"/>
    </xf>
    <xf numFmtId="1" fontId="6" fillId="7" borderId="4" xfId="0" applyNumberFormat="1" applyFont="1" applyFill="1" applyBorder="1" applyAlignment="1">
      <alignment horizontal="left" vertical="center" wrapText="1"/>
    </xf>
    <xf numFmtId="1" fontId="6" fillId="0" borderId="13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left" vertical="center" wrapText="1"/>
    </xf>
    <xf numFmtId="166" fontId="9" fillId="0" borderId="4" xfId="1" applyNumberFormat="1" applyFont="1" applyBorder="1" applyAlignment="1">
      <alignment horizontal="left" vertical="center" wrapText="1"/>
    </xf>
    <xf numFmtId="166" fontId="7" fillId="0" borderId="4" xfId="1" applyNumberFormat="1" applyFont="1" applyBorder="1" applyAlignment="1">
      <alignment horizontal="left" vertical="center" wrapText="1"/>
    </xf>
    <xf numFmtId="166" fontId="9" fillId="0" borderId="17" xfId="1" applyNumberFormat="1" applyFont="1" applyBorder="1" applyAlignment="1">
      <alignment horizontal="left" vertical="center" wrapText="1"/>
    </xf>
    <xf numFmtId="1" fontId="7" fillId="0" borderId="38" xfId="0" applyNumberFormat="1" applyFont="1" applyBorder="1" applyAlignment="1">
      <alignment horizontal="left" vertical="center" wrapText="1"/>
    </xf>
    <xf numFmtId="1" fontId="7" fillId="0" borderId="17" xfId="0" applyNumberFormat="1" applyFont="1" applyBorder="1" applyAlignment="1">
      <alignment horizontal="left" vertical="center" wrapText="1"/>
    </xf>
    <xf numFmtId="1" fontId="7" fillId="0" borderId="7" xfId="0" applyNumberFormat="1" applyFont="1" applyBorder="1" applyAlignment="1">
      <alignment horizontal="left" vertical="center" wrapText="1"/>
    </xf>
    <xf numFmtId="167" fontId="7" fillId="0" borderId="38" xfId="0" applyNumberFormat="1" applyFont="1" applyBorder="1" applyAlignment="1">
      <alignment horizontal="left" vertical="center" wrapText="1"/>
    </xf>
    <xf numFmtId="166" fontId="9" fillId="0" borderId="19" xfId="1" applyNumberFormat="1" applyFont="1" applyBorder="1" applyAlignment="1">
      <alignment horizontal="left" vertical="center" wrapText="1"/>
    </xf>
    <xf numFmtId="166" fontId="9" fillId="0" borderId="20" xfId="1" applyNumberFormat="1" applyFont="1" applyBorder="1" applyAlignment="1">
      <alignment horizontal="left" vertical="center" wrapText="1"/>
    </xf>
    <xf numFmtId="166" fontId="9" fillId="0" borderId="27" xfId="1" applyNumberFormat="1" applyFont="1" applyBorder="1" applyAlignment="1">
      <alignment horizontal="left" vertical="center" wrapText="1"/>
    </xf>
    <xf numFmtId="166" fontId="9" fillId="0" borderId="28" xfId="1" applyNumberFormat="1" applyFont="1" applyBorder="1" applyAlignment="1">
      <alignment horizontal="left" vertical="center" wrapText="1"/>
    </xf>
    <xf numFmtId="2" fontId="7" fillId="0" borderId="38" xfId="0" applyNumberFormat="1" applyFont="1" applyBorder="1" applyAlignment="1">
      <alignment horizontal="left" vertical="center" wrapText="1"/>
    </xf>
    <xf numFmtId="168" fontId="7" fillId="0" borderId="38" xfId="0" applyNumberFormat="1" applyFont="1" applyBorder="1" applyAlignment="1">
      <alignment horizontal="left" vertical="center" wrapText="1"/>
    </xf>
    <xf numFmtId="1" fontId="7" fillId="0" borderId="33" xfId="0" applyNumberFormat="1" applyFont="1" applyBorder="1" applyAlignment="1">
      <alignment horizontal="left" vertical="center" wrapText="1"/>
    </xf>
    <xf numFmtId="166" fontId="9" fillId="0" borderId="8" xfId="1" applyNumberFormat="1" applyFont="1" applyBorder="1" applyAlignment="1">
      <alignment horizontal="left" vertical="center" wrapText="1"/>
    </xf>
    <xf numFmtId="166" fontId="7" fillId="0" borderId="8" xfId="1" applyNumberFormat="1" applyFont="1" applyBorder="1" applyAlignment="1">
      <alignment horizontal="left" vertical="center" wrapText="1"/>
    </xf>
    <xf numFmtId="166" fontId="9" fillId="0" borderId="25" xfId="1" applyNumberFormat="1" applyFont="1" applyBorder="1" applyAlignment="1">
      <alignment horizontal="left" vertical="center" wrapText="1"/>
    </xf>
    <xf numFmtId="1" fontId="7" fillId="0" borderId="25" xfId="0" applyNumberFormat="1" applyFont="1" applyBorder="1" applyAlignment="1">
      <alignment horizontal="left" vertical="center" wrapText="1"/>
    </xf>
    <xf numFmtId="1" fontId="9" fillId="0" borderId="3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6" fontId="6" fillId="3" borderId="10" xfId="1" applyNumberFormat="1" applyFont="1" applyFill="1" applyBorder="1" applyAlignment="1">
      <alignment horizontal="left" vertical="center" wrapText="1"/>
    </xf>
    <xf numFmtId="166" fontId="6" fillId="3" borderId="11" xfId="1" applyNumberFormat="1" applyFont="1" applyFill="1" applyBorder="1" applyAlignment="1">
      <alignment horizontal="left" vertical="center" wrapText="1"/>
    </xf>
    <xf numFmtId="167" fontId="9" fillId="0" borderId="38" xfId="0" applyNumberFormat="1" applyFont="1" applyBorder="1" applyAlignment="1">
      <alignment horizontal="left" vertical="center" wrapText="1"/>
    </xf>
    <xf numFmtId="1" fontId="9" fillId="0" borderId="17" xfId="0" applyNumberFormat="1" applyFont="1" applyBorder="1" applyAlignment="1">
      <alignment horizontal="left" vertical="center" wrapText="1"/>
    </xf>
    <xf numFmtId="1" fontId="9" fillId="0" borderId="38" xfId="0" applyNumberFormat="1" applyFont="1" applyBorder="1" applyAlignment="1">
      <alignment horizontal="left" vertical="center" wrapText="1"/>
    </xf>
    <xf numFmtId="166" fontId="8" fillId="3" borderId="10" xfId="1" applyNumberFormat="1" applyFont="1" applyFill="1" applyBorder="1" applyAlignment="1">
      <alignment horizontal="left" vertical="center" wrapText="1"/>
    </xf>
    <xf numFmtId="166" fontId="8" fillId="3" borderId="11" xfId="1" applyNumberFormat="1" applyFont="1" applyFill="1" applyBorder="1" applyAlignment="1">
      <alignment horizontal="left" vertical="center" wrapText="1"/>
    </xf>
    <xf numFmtId="1" fontId="7" fillId="0" borderId="45" xfId="0" applyNumberFormat="1" applyFont="1" applyBorder="1" applyAlignment="1">
      <alignment horizontal="left" vertical="center" wrapText="1"/>
    </xf>
    <xf numFmtId="166" fontId="8" fillId="9" borderId="10" xfId="1" applyNumberFormat="1" applyFont="1" applyFill="1" applyBorder="1" applyAlignment="1">
      <alignment horizontal="left" vertical="center" wrapText="1"/>
    </xf>
    <xf numFmtId="166" fontId="8" fillId="9" borderId="11" xfId="1" applyNumberFormat="1" applyFont="1" applyFill="1" applyBorder="1" applyAlignment="1">
      <alignment horizontal="left" vertical="center" wrapText="1"/>
    </xf>
    <xf numFmtId="1" fontId="7" fillId="0" borderId="47" xfId="0" applyNumberFormat="1" applyFont="1" applyBorder="1" applyAlignment="1">
      <alignment horizontal="left" vertical="center" wrapText="1"/>
    </xf>
    <xf numFmtId="166" fontId="9" fillId="0" borderId="7" xfId="1" applyNumberFormat="1" applyFont="1" applyBorder="1" applyAlignment="1">
      <alignment horizontal="left" vertical="center" wrapText="1"/>
    </xf>
    <xf numFmtId="166" fontId="9" fillId="0" borderId="15" xfId="1" applyNumberFormat="1" applyFont="1" applyBorder="1" applyAlignment="1">
      <alignment horizontal="left" vertical="center" wrapText="1"/>
    </xf>
    <xf numFmtId="1" fontId="9" fillId="0" borderId="47" xfId="0" applyNumberFormat="1" applyFont="1" applyBorder="1" applyAlignment="1">
      <alignment horizontal="left" vertical="center" wrapText="1"/>
    </xf>
    <xf numFmtId="1" fontId="9" fillId="0" borderId="15" xfId="0" applyNumberFormat="1" applyFont="1" applyBorder="1" applyAlignment="1">
      <alignment horizontal="left" vertical="center" wrapText="1"/>
    </xf>
    <xf numFmtId="165" fontId="9" fillId="0" borderId="4" xfId="1" applyNumberFormat="1" applyFont="1" applyBorder="1" applyAlignment="1">
      <alignment horizontal="left" vertical="center" wrapText="1"/>
    </xf>
    <xf numFmtId="166" fontId="8" fillId="3" borderId="41" xfId="1" applyNumberFormat="1" applyFont="1" applyFill="1" applyBorder="1" applyAlignment="1">
      <alignment horizontal="left" vertical="center" wrapText="1"/>
    </xf>
    <xf numFmtId="166" fontId="8" fillId="3" borderId="51" xfId="1" applyNumberFormat="1" applyFont="1" applyFill="1" applyBorder="1" applyAlignment="1">
      <alignment horizontal="left" vertical="center" wrapText="1"/>
    </xf>
    <xf numFmtId="167" fontId="9" fillId="0" borderId="47" xfId="0" applyNumberFormat="1" applyFont="1" applyBorder="1" applyAlignment="1">
      <alignment horizontal="left" vertical="center" wrapText="1"/>
    </xf>
    <xf numFmtId="1" fontId="10" fillId="0" borderId="0" xfId="0" applyNumberFormat="1" applyFont="1" applyAlignment="1">
      <alignment horizontal="left" vertical="center" wrapText="1"/>
    </xf>
    <xf numFmtId="166" fontId="8" fillId="3" borderId="26" xfId="1" applyNumberFormat="1" applyFont="1" applyFill="1" applyBorder="1" applyAlignment="1">
      <alignment horizontal="left" vertical="center" wrapText="1"/>
    </xf>
    <xf numFmtId="166" fontId="7" fillId="0" borderId="7" xfId="1" applyNumberFormat="1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 vertical="center" wrapText="1"/>
    </xf>
    <xf numFmtId="166" fontId="8" fillId="3" borderId="9" xfId="1" applyNumberFormat="1" applyFont="1" applyFill="1" applyBorder="1" applyAlignment="1">
      <alignment horizontal="left" vertical="center" wrapText="1"/>
    </xf>
    <xf numFmtId="166" fontId="8" fillId="9" borderId="26" xfId="1" applyNumberFormat="1" applyFont="1" applyFill="1" applyBorder="1" applyAlignment="1">
      <alignment horizontal="left" vertical="center" wrapText="1"/>
    </xf>
    <xf numFmtId="166" fontId="8" fillId="9" borderId="51" xfId="1" applyNumberFormat="1" applyFont="1" applyFill="1" applyBorder="1" applyAlignment="1">
      <alignment horizontal="left" vertical="center" wrapText="1"/>
    </xf>
    <xf numFmtId="1" fontId="9" fillId="9" borderId="33" xfId="0" applyNumberFormat="1" applyFont="1" applyFill="1" applyBorder="1" applyAlignment="1">
      <alignment horizontal="left" vertical="center" wrapText="1"/>
    </xf>
    <xf numFmtId="1" fontId="9" fillId="9" borderId="25" xfId="0" applyNumberFormat="1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" fontId="7" fillId="0" borderId="15" xfId="0" applyNumberFormat="1" applyFont="1" applyBorder="1" applyAlignment="1">
      <alignment horizontal="left" vertical="center" wrapText="1"/>
    </xf>
    <xf numFmtId="1" fontId="7" fillId="0" borderId="21" xfId="0" applyNumberFormat="1" applyFont="1" applyBorder="1" applyAlignment="1">
      <alignment horizontal="left" vertical="center" wrapText="1"/>
    </xf>
    <xf numFmtId="1" fontId="7" fillId="9" borderId="38" xfId="0" applyNumberFormat="1" applyFont="1" applyFill="1" applyBorder="1" applyAlignment="1">
      <alignment horizontal="left" vertical="center" wrapText="1"/>
    </xf>
    <xf numFmtId="1" fontId="7" fillId="9" borderId="17" xfId="0" applyNumberFormat="1" applyFont="1" applyFill="1" applyBorder="1" applyAlignment="1">
      <alignment horizontal="left" vertical="center" wrapText="1"/>
    </xf>
    <xf numFmtId="1" fontId="7" fillId="0" borderId="61" xfId="0" applyNumberFormat="1" applyFont="1" applyBorder="1" applyAlignment="1">
      <alignment horizontal="left" vertical="center" wrapText="1"/>
    </xf>
    <xf numFmtId="166" fontId="6" fillId="9" borderId="29" xfId="1" applyNumberFormat="1" applyFont="1" applyFill="1" applyBorder="1" applyAlignment="1">
      <alignment horizontal="left" vertical="center" wrapText="1"/>
    </xf>
    <xf numFmtId="1" fontId="6" fillId="2" borderId="31" xfId="0" applyNumberFormat="1" applyFont="1" applyFill="1" applyBorder="1" applyAlignment="1">
      <alignment horizontal="left" vertical="center" wrapText="1"/>
    </xf>
    <xf numFmtId="1" fontId="6" fillId="2" borderId="20" xfId="0" applyNumberFormat="1" applyFont="1" applyFill="1" applyBorder="1" applyAlignment="1">
      <alignment horizontal="left" vertical="center" wrapText="1"/>
    </xf>
    <xf numFmtId="167" fontId="7" fillId="0" borderId="33" xfId="0" applyNumberFormat="1" applyFont="1" applyBorder="1" applyAlignment="1">
      <alignment horizontal="left" vertical="center" wrapText="1"/>
    </xf>
    <xf numFmtId="167" fontId="7" fillId="0" borderId="47" xfId="0" applyNumberFormat="1" applyFont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 vertical="center" wrapText="1"/>
    </xf>
    <xf numFmtId="166" fontId="2" fillId="0" borderId="38" xfId="1" applyNumberFormat="1" applyFont="1" applyBorder="1" applyAlignment="1">
      <alignment vertical="center" wrapText="1"/>
    </xf>
    <xf numFmtId="166" fontId="2" fillId="0" borderId="4" xfId="1" applyNumberFormat="1" applyFont="1" applyBorder="1" applyAlignment="1">
      <alignment horizontal="center" vertical="center" wrapText="1"/>
    </xf>
    <xf numFmtId="166" fontId="3" fillId="0" borderId="0" xfId="1" applyNumberFormat="1" applyFont="1" applyAlignment="1">
      <alignment horizontal="center" wrapText="1"/>
    </xf>
    <xf numFmtId="166" fontId="2" fillId="3" borderId="4" xfId="1" applyNumberFormat="1" applyFont="1" applyFill="1" applyBorder="1" applyAlignment="1">
      <alignment horizontal="center" vertical="center" wrapText="1"/>
    </xf>
    <xf numFmtId="166" fontId="2" fillId="2" borderId="4" xfId="1" applyNumberFormat="1" applyFont="1" applyFill="1" applyBorder="1" applyAlignment="1">
      <alignment horizontal="center" vertical="center" wrapText="1"/>
    </xf>
    <xf numFmtId="166" fontId="3" fillId="0" borderId="4" xfId="1" applyNumberFormat="1" applyFont="1" applyBorder="1" applyAlignment="1">
      <alignment horizontal="center" vertical="center" wrapText="1"/>
    </xf>
    <xf numFmtId="166" fontId="3" fillId="3" borderId="4" xfId="1" applyNumberFormat="1" applyFont="1" applyFill="1" applyBorder="1" applyAlignment="1">
      <alignment horizontal="center" vertical="center" wrapText="1"/>
    </xf>
    <xf numFmtId="166" fontId="3" fillId="2" borderId="4" xfId="1" applyNumberFormat="1" applyFont="1" applyFill="1" applyBorder="1" applyAlignment="1">
      <alignment horizontal="center" vertical="center" wrapText="1"/>
    </xf>
    <xf numFmtId="0" fontId="3" fillId="0" borderId="4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9" fillId="0" borderId="24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48" xfId="0" applyNumberFormat="1" applyFont="1" applyBorder="1" applyAlignment="1">
      <alignment horizontal="center" vertical="center" wrapText="1"/>
    </xf>
    <xf numFmtId="1" fontId="9" fillId="0" borderId="40" xfId="0" applyNumberFormat="1" applyFont="1" applyBorder="1" applyAlignment="1">
      <alignment horizontal="center" vertical="center" wrapText="1"/>
    </xf>
    <xf numFmtId="1" fontId="7" fillId="0" borderId="40" xfId="0" applyNumberFormat="1" applyFont="1" applyBorder="1" applyAlignment="1">
      <alignment horizontal="center" vertical="center" wrapText="1"/>
    </xf>
    <xf numFmtId="1" fontId="7" fillId="0" borderId="34" xfId="0" applyNumberFormat="1" applyFont="1" applyBorder="1" applyAlignment="1">
      <alignment horizontal="center" vertical="center" wrapText="1"/>
    </xf>
    <xf numFmtId="1" fontId="7" fillId="0" borderId="48" xfId="0" applyNumberFormat="1" applyFont="1" applyBorder="1" applyAlignment="1">
      <alignment horizontal="center" vertical="center" wrapText="1"/>
    </xf>
    <xf numFmtId="1" fontId="9" fillId="0" borderId="34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6" fillId="7" borderId="4" xfId="0" applyNumberFormat="1" applyFont="1" applyFill="1" applyBorder="1" applyAlignment="1">
      <alignment horizontal="center" vertical="center" wrapText="1"/>
    </xf>
    <xf numFmtId="165" fontId="9" fillId="0" borderId="8" xfId="1" applyNumberFormat="1" applyFont="1" applyBorder="1" applyAlignment="1">
      <alignment horizontal="left" vertical="center" wrapText="1"/>
    </xf>
    <xf numFmtId="165" fontId="9" fillId="0" borderId="7" xfId="1" applyNumberFormat="1" applyFont="1" applyBorder="1" applyAlignment="1">
      <alignment horizontal="left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" fontId="9" fillId="9" borderId="34" xfId="0" applyNumberFormat="1" applyFont="1" applyFill="1" applyBorder="1" applyAlignment="1">
      <alignment horizontal="center" vertical="center" wrapText="1"/>
    </xf>
    <xf numFmtId="1" fontId="7" fillId="9" borderId="40" xfId="0" applyNumberFormat="1" applyFont="1" applyFill="1" applyBorder="1" applyAlignment="1">
      <alignment horizontal="center" vertical="center" wrapText="1"/>
    </xf>
    <xf numFmtId="1" fontId="6" fillId="2" borderId="19" xfId="0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horizontal="center" vertical="center" wrapText="1"/>
    </xf>
    <xf numFmtId="0" fontId="7" fillId="0" borderId="7" xfId="1" applyNumberFormat="1" applyFont="1" applyBorder="1" applyAlignment="1">
      <alignment horizontal="center" vertical="center" wrapText="1"/>
    </xf>
    <xf numFmtId="0" fontId="7" fillId="0" borderId="8" xfId="1" applyNumberFormat="1" applyFont="1" applyBorder="1" applyAlignment="1">
      <alignment horizontal="center" vertical="center" wrapText="1"/>
    </xf>
    <xf numFmtId="0" fontId="9" fillId="0" borderId="4" xfId="1" applyNumberFormat="1" applyFont="1" applyBorder="1" applyAlignment="1">
      <alignment horizontal="center" vertical="center" wrapText="1"/>
    </xf>
    <xf numFmtId="0" fontId="9" fillId="0" borderId="8" xfId="1" applyNumberFormat="1" applyFont="1" applyBorder="1" applyAlignment="1">
      <alignment horizontal="center" vertical="center" wrapText="1"/>
    </xf>
    <xf numFmtId="0" fontId="9" fillId="0" borderId="19" xfId="1" applyNumberFormat="1" applyFont="1" applyBorder="1" applyAlignment="1">
      <alignment horizontal="center" vertical="center" wrapText="1"/>
    </xf>
    <xf numFmtId="0" fontId="9" fillId="0" borderId="27" xfId="1" applyNumberFormat="1" applyFont="1" applyBorder="1" applyAlignment="1">
      <alignment horizontal="center" vertical="center" wrapText="1"/>
    </xf>
    <xf numFmtId="0" fontId="9" fillId="0" borderId="7" xfId="1" applyNumberFormat="1" applyFont="1" applyBorder="1" applyAlignment="1">
      <alignment horizontal="center" vertical="center" wrapText="1"/>
    </xf>
    <xf numFmtId="0" fontId="7" fillId="0" borderId="4" xfId="1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167" fontId="9" fillId="0" borderId="4" xfId="0" applyNumberFormat="1" applyFont="1" applyBorder="1" applyAlignment="1">
      <alignment horizontal="center" vertical="center" wrapText="1"/>
    </xf>
    <xf numFmtId="1" fontId="9" fillId="9" borderId="8" xfId="0" applyNumberFormat="1" applyFont="1" applyFill="1" applyBorder="1" applyAlignment="1">
      <alignment horizontal="center" vertical="center" wrapText="1"/>
    </xf>
    <xf numFmtId="1" fontId="7" fillId="9" borderId="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 readingOrder="1"/>
    </xf>
    <xf numFmtId="0" fontId="14" fillId="0" borderId="0" xfId="0" applyFont="1" applyAlignment="1">
      <alignment horizontal="center" vertical="center" wrapText="1" readingOrder="1"/>
    </xf>
    <xf numFmtId="166" fontId="2" fillId="2" borderId="38" xfId="1" applyNumberFormat="1" applyFont="1" applyFill="1" applyBorder="1" applyAlignment="1">
      <alignment horizontal="center" vertical="center" wrapText="1"/>
    </xf>
    <xf numFmtId="166" fontId="2" fillId="2" borderId="39" xfId="1" applyNumberFormat="1" applyFont="1" applyFill="1" applyBorder="1" applyAlignment="1">
      <alignment horizontal="center" vertical="center" wrapText="1"/>
    </xf>
    <xf numFmtId="166" fontId="2" fillId="2" borderId="40" xfId="1" applyNumberFormat="1" applyFont="1" applyFill="1" applyBorder="1" applyAlignment="1">
      <alignment horizontal="center" vertical="center" wrapText="1"/>
    </xf>
    <xf numFmtId="166" fontId="2" fillId="8" borderId="38" xfId="1" applyNumberFormat="1" applyFont="1" applyFill="1" applyBorder="1" applyAlignment="1">
      <alignment horizontal="center" vertical="center" wrapText="1"/>
    </xf>
    <xf numFmtId="166" fontId="2" fillId="8" borderId="39" xfId="1" applyNumberFormat="1" applyFont="1" applyFill="1" applyBorder="1" applyAlignment="1">
      <alignment horizontal="center" vertical="center" wrapText="1"/>
    </xf>
    <xf numFmtId="166" fontId="2" fillId="8" borderId="40" xfId="1" applyNumberFormat="1" applyFont="1" applyFill="1" applyBorder="1" applyAlignment="1">
      <alignment horizontal="center" vertical="center" wrapText="1"/>
    </xf>
    <xf numFmtId="166" fontId="2" fillId="3" borderId="38" xfId="1" applyNumberFormat="1" applyFont="1" applyFill="1" applyBorder="1" applyAlignment="1">
      <alignment horizontal="center" vertical="center" wrapText="1"/>
    </xf>
    <xf numFmtId="166" fontId="2" fillId="3" borderId="39" xfId="1" applyNumberFormat="1" applyFont="1" applyFill="1" applyBorder="1" applyAlignment="1">
      <alignment horizontal="center" vertical="center" wrapText="1"/>
    </xf>
    <xf numFmtId="166" fontId="2" fillId="3" borderId="40" xfId="1" applyNumberFormat="1" applyFont="1" applyFill="1" applyBorder="1" applyAlignment="1">
      <alignment horizontal="center" vertical="center" wrapText="1"/>
    </xf>
    <xf numFmtId="166" fontId="2" fillId="0" borderId="38" xfId="1" applyNumberFormat="1" applyFont="1" applyBorder="1" applyAlignment="1">
      <alignment horizontal="center" vertical="center" wrapText="1"/>
    </xf>
    <xf numFmtId="166" fontId="2" fillId="0" borderId="39" xfId="1" applyNumberFormat="1" applyFont="1" applyBorder="1" applyAlignment="1">
      <alignment horizontal="center" vertical="center" wrapText="1"/>
    </xf>
    <xf numFmtId="166" fontId="2" fillId="0" borderId="40" xfId="1" applyNumberFormat="1" applyFont="1" applyBorder="1" applyAlignment="1">
      <alignment horizontal="center" vertical="center" wrapText="1"/>
    </xf>
    <xf numFmtId="1" fontId="13" fillId="8" borderId="1" xfId="0" applyNumberFormat="1" applyFont="1" applyFill="1" applyBorder="1" applyAlignment="1">
      <alignment horizontal="center" vertical="center" wrapText="1"/>
    </xf>
    <xf numFmtId="1" fontId="13" fillId="8" borderId="2" xfId="0" applyNumberFormat="1" applyFont="1" applyFill="1" applyBorder="1" applyAlignment="1">
      <alignment horizontal="center" vertical="center" wrapText="1"/>
    </xf>
    <xf numFmtId="1" fontId="13" fillId="8" borderId="3" xfId="0" applyNumberFormat="1" applyFont="1" applyFill="1" applyBorder="1" applyAlignment="1">
      <alignment horizontal="center" vertical="center" wrapText="1"/>
    </xf>
    <xf numFmtId="1" fontId="7" fillId="0" borderId="26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 wrapText="1"/>
    </xf>
    <xf numFmtId="1" fontId="7" fillId="0" borderId="51" xfId="0" applyNumberFormat="1" applyFont="1" applyBorder="1" applyAlignment="1">
      <alignment horizontal="center" vertical="center" wrapText="1"/>
    </xf>
    <xf numFmtId="1" fontId="7" fillId="0" borderId="58" xfId="0" applyNumberFormat="1" applyFont="1" applyBorder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1" fontId="7" fillId="0" borderId="25" xfId="0" applyNumberFormat="1" applyFont="1" applyBorder="1" applyAlignment="1">
      <alignment horizontal="center" vertical="center" wrapText="1"/>
    </xf>
    <xf numFmtId="1" fontId="3" fillId="7" borderId="5" xfId="0" applyNumberFormat="1" applyFont="1" applyFill="1" applyBorder="1" applyAlignment="1">
      <alignment horizontal="center" vertical="center" wrapText="1"/>
    </xf>
    <xf numFmtId="1" fontId="3" fillId="7" borderId="6" xfId="0" applyNumberFormat="1" applyFont="1" applyFill="1" applyBorder="1" applyAlignment="1">
      <alignment horizontal="center" vertical="center" wrapText="1"/>
    </xf>
    <xf numFmtId="1" fontId="3" fillId="7" borderId="61" xfId="0" applyNumberFormat="1" applyFont="1" applyFill="1" applyBorder="1" applyAlignment="1">
      <alignment horizontal="center" vertical="center" wrapText="1"/>
    </xf>
    <xf numFmtId="1" fontId="3" fillId="7" borderId="62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1" fontId="3" fillId="8" borderId="49" xfId="0" applyNumberFormat="1" applyFont="1" applyFill="1" applyBorder="1" applyAlignment="1">
      <alignment horizontal="center" vertical="center" wrapText="1"/>
    </xf>
    <xf numFmtId="1" fontId="3" fillId="8" borderId="50" xfId="0" applyNumberFormat="1" applyFont="1" applyFill="1" applyBorder="1" applyAlignment="1">
      <alignment horizontal="center" vertical="center" wrapText="1"/>
    </xf>
    <xf numFmtId="1" fontId="3" fillId="8" borderId="54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1" xfId="0" applyFont="1" applyFill="1" applyBorder="1" applyAlignment="1">
      <alignment horizontal="center" vertical="center" wrapText="1"/>
    </xf>
    <xf numFmtId="1" fontId="7" fillId="0" borderId="38" xfId="0" applyNumberFormat="1" applyFont="1" applyBorder="1" applyAlignment="1">
      <alignment horizontal="left" vertical="center" wrapText="1"/>
    </xf>
    <xf numFmtId="1" fontId="7" fillId="0" borderId="40" xfId="0" applyNumberFormat="1" applyFont="1" applyBorder="1" applyAlignment="1">
      <alignment horizontal="left" vertical="center" wrapText="1"/>
    </xf>
    <xf numFmtId="1" fontId="7" fillId="0" borderId="31" xfId="0" applyNumberFormat="1" applyFont="1" applyBorder="1" applyAlignment="1">
      <alignment horizontal="left" vertical="center" wrapText="1"/>
    </xf>
    <xf numFmtId="1" fontId="7" fillId="0" borderId="60" xfId="0" applyNumberFormat="1" applyFont="1" applyBorder="1" applyAlignment="1">
      <alignment horizontal="left" vertical="center" wrapText="1"/>
    </xf>
    <xf numFmtId="1" fontId="7" fillId="0" borderId="53" xfId="0" applyNumberFormat="1" applyFont="1" applyBorder="1" applyAlignment="1">
      <alignment horizontal="center" vertical="center" wrapText="1"/>
    </xf>
    <xf numFmtId="1" fontId="7" fillId="0" borderId="21" xfId="0" applyNumberFormat="1" applyFont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 wrapText="1"/>
    </xf>
    <xf numFmtId="1" fontId="8" fillId="3" borderId="3" xfId="0" applyNumberFormat="1" applyFont="1" applyFill="1" applyBorder="1" applyAlignment="1">
      <alignment horizontal="center" vertical="center" wrapText="1"/>
    </xf>
    <xf numFmtId="1" fontId="7" fillId="0" borderId="24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" fontId="6" fillId="9" borderId="2" xfId="0" applyNumberFormat="1" applyFont="1" applyFill="1" applyBorder="1" applyAlignment="1">
      <alignment horizontal="center" vertical="center" wrapText="1"/>
    </xf>
    <xf numFmtId="1" fontId="6" fillId="9" borderId="23" xfId="0" applyNumberFormat="1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8" fillId="3" borderId="45" xfId="0" applyNumberFormat="1" applyFont="1" applyFill="1" applyBorder="1" applyAlignment="1">
      <alignment horizontal="left" vertical="center" wrapText="1"/>
    </xf>
    <xf numFmtId="1" fontId="8" fillId="3" borderId="39" xfId="0" applyNumberFormat="1" applyFont="1" applyFill="1" applyBorder="1" applyAlignment="1">
      <alignment horizontal="left" vertical="center" wrapText="1"/>
    </xf>
    <xf numFmtId="1" fontId="8" fillId="3" borderId="46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1" fontId="9" fillId="9" borderId="52" xfId="0" applyNumberFormat="1" applyFont="1" applyFill="1" applyBorder="1" applyAlignment="1">
      <alignment horizontal="left" vertical="center" wrapText="1"/>
    </xf>
    <xf numFmtId="1" fontId="9" fillId="9" borderId="32" xfId="0" applyNumberFormat="1" applyFont="1" applyFill="1" applyBorder="1" applyAlignment="1">
      <alignment horizontal="left" vertical="center" wrapText="1"/>
    </xf>
    <xf numFmtId="1" fontId="9" fillId="9" borderId="42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" fontId="9" fillId="3" borderId="52" xfId="0" applyNumberFormat="1" applyFont="1" applyFill="1" applyBorder="1" applyAlignment="1">
      <alignment horizontal="left" vertical="center" wrapText="1"/>
    </xf>
    <xf numFmtId="1" fontId="9" fillId="3" borderId="32" xfId="0" applyNumberFormat="1" applyFont="1" applyFill="1" applyBorder="1" applyAlignment="1">
      <alignment horizontal="left" vertical="center" wrapText="1"/>
    </xf>
    <xf numFmtId="1" fontId="9" fillId="3" borderId="42" xfId="0" applyNumberFormat="1" applyFont="1" applyFill="1" applyBorder="1" applyAlignment="1">
      <alignment horizontal="left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1" fontId="7" fillId="0" borderId="59" xfId="0" applyNumberFormat="1" applyFont="1" applyBorder="1" applyAlignment="1">
      <alignment horizontal="center" vertical="center" wrapText="1"/>
    </xf>
    <xf numFmtId="1" fontId="6" fillId="9" borderId="1" xfId="0" applyNumberFormat="1" applyFont="1" applyFill="1" applyBorder="1" applyAlignment="1">
      <alignment horizontal="center" vertical="center" wrapText="1"/>
    </xf>
    <xf numFmtId="1" fontId="6" fillId="9" borderId="3" xfId="0" applyNumberFormat="1" applyFont="1" applyFill="1" applyBorder="1" applyAlignment="1">
      <alignment horizontal="center" vertical="center" wrapText="1"/>
    </xf>
    <xf numFmtId="1" fontId="3" fillId="8" borderId="1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1" fontId="6" fillId="3" borderId="23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6" fillId="7" borderId="35" xfId="0" applyNumberFormat="1" applyFont="1" applyFill="1" applyBorder="1" applyAlignment="1">
      <alignment horizontal="center" vertical="center" wrapText="1"/>
    </xf>
    <xf numFmtId="1" fontId="6" fillId="7" borderId="37" xfId="0" applyNumberFormat="1" applyFont="1" applyFill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1" fontId="3" fillId="7" borderId="56" xfId="0" applyNumberFormat="1" applyFont="1" applyFill="1" applyBorder="1" applyAlignment="1">
      <alignment horizontal="center" vertical="center" wrapText="1"/>
    </xf>
    <xf numFmtId="1" fontId="3" fillId="7" borderId="29" xfId="0" applyNumberFormat="1" applyFont="1" applyFill="1" applyBorder="1" applyAlignment="1">
      <alignment horizontal="center" vertical="center" wrapText="1"/>
    </xf>
    <xf numFmtId="1" fontId="6" fillId="7" borderId="35" xfId="0" applyNumberFormat="1" applyFont="1" applyFill="1" applyBorder="1" applyAlignment="1">
      <alignment horizontal="left" vertical="center" wrapText="1"/>
    </xf>
    <xf numFmtId="1" fontId="6" fillId="7" borderId="37" xfId="0" applyNumberFormat="1" applyFont="1" applyFill="1" applyBorder="1" applyAlignment="1">
      <alignment horizontal="left" vertical="center" wrapText="1"/>
    </xf>
    <xf numFmtId="1" fontId="12" fillId="8" borderId="5" xfId="0" applyNumberFormat="1" applyFont="1" applyFill="1" applyBorder="1" applyAlignment="1">
      <alignment horizontal="center" vertical="center" wrapText="1"/>
    </xf>
    <xf numFmtId="1" fontId="12" fillId="8" borderId="2" xfId="0" applyNumberFormat="1" applyFont="1" applyFill="1" applyBorder="1" applyAlignment="1">
      <alignment horizontal="center" vertical="center" wrapText="1"/>
    </xf>
    <xf numFmtId="1" fontId="12" fillId="8" borderId="3" xfId="0" applyNumberFormat="1" applyFont="1" applyFill="1" applyBorder="1" applyAlignment="1">
      <alignment horizontal="center" vertical="center" wrapText="1"/>
    </xf>
    <xf numFmtId="1" fontId="3" fillId="7" borderId="55" xfId="0" applyNumberFormat="1" applyFont="1" applyFill="1" applyBorder="1" applyAlignment="1">
      <alignment horizontal="center" vertical="center" wrapText="1"/>
    </xf>
    <xf numFmtId="1" fontId="3" fillId="7" borderId="57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left" vertical="center" wrapText="1"/>
    </xf>
    <xf numFmtId="1" fontId="8" fillId="3" borderId="2" xfId="0" applyNumberFormat="1" applyFont="1" applyFill="1" applyBorder="1" applyAlignment="1">
      <alignment horizontal="left" vertical="center" wrapText="1"/>
    </xf>
    <xf numFmtId="1" fontId="8" fillId="3" borderId="3" xfId="0" applyNumberFormat="1" applyFont="1" applyFill="1" applyBorder="1" applyAlignment="1">
      <alignment horizontal="left" vertical="center" wrapText="1"/>
    </xf>
    <xf numFmtId="1" fontId="2" fillId="0" borderId="2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38" xfId="0" applyNumberFormat="1" applyFont="1" applyBorder="1" applyAlignment="1">
      <alignment horizontal="center" vertical="center" wrapText="1"/>
    </xf>
    <xf numFmtId="1" fontId="2" fillId="0" borderId="39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ED5FF"/>
      <color rgb="FFE6C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2</xdr:col>
      <xdr:colOff>76201</xdr:colOff>
      <xdr:row>1</xdr:row>
      <xdr:rowOff>541867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55522F-6912-AEA3-B5E8-E581F350A5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329"/>
        <a:stretch/>
      </xdr:blipFill>
      <xdr:spPr>
        <a:xfrm>
          <a:off x="795868" y="177801"/>
          <a:ext cx="618066" cy="5418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257174</xdr:colOff>
      <xdr:row>4</xdr:row>
      <xdr:rowOff>27214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FC8A6F-7D3D-587A-4552-53B2212CDD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091"/>
        <a:stretch/>
      </xdr:blipFill>
      <xdr:spPr>
        <a:xfrm>
          <a:off x="609600" y="0"/>
          <a:ext cx="628649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2</xdr:col>
      <xdr:colOff>8467</xdr:colOff>
      <xdr:row>2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36B5BF-748E-4B65-AB77-AEDA9D569A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329"/>
        <a:stretch/>
      </xdr:blipFill>
      <xdr:spPr>
        <a:xfrm>
          <a:off x="609601" y="182881"/>
          <a:ext cx="618066" cy="5638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601979</xdr:colOff>
      <xdr:row>1</xdr:row>
      <xdr:rowOff>1</xdr:rowOff>
    </xdr:from>
    <xdr:to>
      <xdr:col>2</xdr:col>
      <xdr:colOff>7620</xdr:colOff>
      <xdr:row>2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216EDF-4CFF-4C92-A46E-576A9FBA2E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1" t="2403" r="9132" b="9927"/>
        <a:stretch/>
      </xdr:blipFill>
      <xdr:spPr>
        <a:xfrm>
          <a:off x="601979" y="182881"/>
          <a:ext cx="487681" cy="556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4"/>
  <sheetViews>
    <sheetView zoomScale="80" zoomScaleNormal="80" workbookViewId="0">
      <selection activeCell="Q8" sqref="Q8"/>
    </sheetView>
  </sheetViews>
  <sheetFormatPr defaultColWidth="8.88671875" defaultRowHeight="13.8"/>
  <cols>
    <col min="1" max="1" width="11.5546875" style="121" customWidth="1"/>
    <col min="2" max="2" width="7.88671875" style="121" bestFit="1" customWidth="1"/>
    <col min="3" max="3" width="16.5546875" style="121" bestFit="1" customWidth="1"/>
    <col min="4" max="4" width="9.44140625" style="121" bestFit="1" customWidth="1"/>
    <col min="5" max="5" width="10.44140625" style="121" customWidth="1"/>
    <col min="6" max="6" width="12.33203125" style="121" bestFit="1" customWidth="1"/>
    <col min="7" max="7" width="12.33203125" style="121" customWidth="1"/>
    <col min="8" max="8" width="9.6640625" style="121" customWidth="1"/>
    <col min="9" max="16384" width="8.88671875" style="121"/>
  </cols>
  <sheetData>
    <row r="2" spans="2:8" ht="43.2" customHeight="1">
      <c r="B2" s="119"/>
      <c r="C2" s="174" t="s">
        <v>24</v>
      </c>
      <c r="D2" s="175"/>
      <c r="E2" s="175"/>
      <c r="F2" s="175"/>
      <c r="G2" s="176"/>
      <c r="H2" s="120" t="s">
        <v>135</v>
      </c>
    </row>
    <row r="3" spans="2:8" ht="41.4">
      <c r="B3" s="122" t="s">
        <v>0</v>
      </c>
      <c r="C3" s="122" t="s">
        <v>1</v>
      </c>
      <c r="D3" s="122" t="s">
        <v>6</v>
      </c>
      <c r="E3" s="122" t="s">
        <v>3</v>
      </c>
      <c r="F3" s="122" t="s">
        <v>2</v>
      </c>
      <c r="G3" s="122" t="s">
        <v>160</v>
      </c>
      <c r="H3" s="122" t="s">
        <v>8</v>
      </c>
    </row>
    <row r="4" spans="2:8" ht="14.4" customHeight="1">
      <c r="B4" s="168" t="s">
        <v>4</v>
      </c>
      <c r="C4" s="169"/>
      <c r="D4" s="169"/>
      <c r="E4" s="169"/>
      <c r="F4" s="169"/>
      <c r="G4" s="169"/>
      <c r="H4" s="170"/>
    </row>
    <row r="5" spans="2:8" ht="28.2" customHeight="1">
      <c r="B5" s="123" t="s">
        <v>14</v>
      </c>
      <c r="C5" s="165" t="s">
        <v>23</v>
      </c>
      <c r="D5" s="166"/>
      <c r="E5" s="166"/>
      <c r="F5" s="166"/>
      <c r="G5" s="166"/>
      <c r="H5" s="167"/>
    </row>
    <row r="6" spans="2:8" ht="27.6">
      <c r="B6" s="127">
        <v>1</v>
      </c>
      <c r="C6" s="124" t="s">
        <v>20</v>
      </c>
      <c r="D6" s="127">
        <v>1</v>
      </c>
      <c r="E6" s="124">
        <v>9880</v>
      </c>
      <c r="F6" s="124">
        <f>E6*10.764</f>
        <v>106348.31999999999</v>
      </c>
      <c r="G6" s="124">
        <v>10</v>
      </c>
      <c r="H6" s="124">
        <f>E6/G6</f>
        <v>988</v>
      </c>
    </row>
    <row r="7" spans="2:8" ht="27.6">
      <c r="B7" s="127">
        <v>2</v>
      </c>
      <c r="C7" s="124" t="s">
        <v>21</v>
      </c>
      <c r="D7" s="127">
        <v>1</v>
      </c>
      <c r="E7" s="124">
        <v>9880</v>
      </c>
      <c r="F7" s="124">
        <f t="shared" ref="F7:F9" si="0">E7*10.764</f>
        <v>106348.31999999999</v>
      </c>
      <c r="G7" s="124">
        <v>10</v>
      </c>
      <c r="H7" s="124">
        <f>E7/G7</f>
        <v>988</v>
      </c>
    </row>
    <row r="8" spans="2:8">
      <c r="B8" s="127">
        <v>3</v>
      </c>
      <c r="C8" s="124" t="s">
        <v>25</v>
      </c>
      <c r="D8" s="127">
        <v>4</v>
      </c>
      <c r="E8" s="124">
        <f>335*D8</f>
        <v>1340</v>
      </c>
      <c r="F8" s="124">
        <f t="shared" si="0"/>
        <v>14423.759999999998</v>
      </c>
      <c r="G8" s="124"/>
      <c r="H8" s="124"/>
    </row>
    <row r="9" spans="2:8">
      <c r="B9" s="127">
        <v>4</v>
      </c>
      <c r="C9" s="124" t="s">
        <v>13</v>
      </c>
      <c r="D9" s="127">
        <v>1</v>
      </c>
      <c r="E9" s="124">
        <v>2135</v>
      </c>
      <c r="F9" s="124">
        <f t="shared" si="0"/>
        <v>22981.14</v>
      </c>
      <c r="G9" s="124"/>
      <c r="H9" s="124"/>
    </row>
    <row r="10" spans="2:8" ht="14.4" customHeight="1">
      <c r="B10" s="171" t="s">
        <v>17</v>
      </c>
      <c r="C10" s="172"/>
      <c r="D10" s="173"/>
      <c r="E10" s="122">
        <f>SUM(E6:E9)</f>
        <v>23235</v>
      </c>
      <c r="F10" s="122">
        <f>SUM(F6:F9)</f>
        <v>250101.53999999998</v>
      </c>
      <c r="G10" s="122"/>
      <c r="H10" s="125"/>
    </row>
    <row r="11" spans="2:8" ht="27.6" customHeight="1">
      <c r="B11" s="123" t="s">
        <v>15</v>
      </c>
      <c r="C11" s="165" t="s">
        <v>22</v>
      </c>
      <c r="D11" s="166"/>
      <c r="E11" s="166"/>
      <c r="F11" s="166"/>
      <c r="G11" s="166"/>
      <c r="H11" s="167"/>
    </row>
    <row r="12" spans="2:8" ht="27.6">
      <c r="B12" s="127">
        <v>5</v>
      </c>
      <c r="C12" s="124" t="s">
        <v>5</v>
      </c>
      <c r="D12" s="127">
        <v>13</v>
      </c>
      <c r="E12" s="124">
        <v>1341</v>
      </c>
      <c r="F12" s="124">
        <f>E12*10.764</f>
        <v>14434.523999999999</v>
      </c>
      <c r="G12" s="124">
        <v>10</v>
      </c>
      <c r="H12" s="124">
        <f>E12/G12</f>
        <v>134.1</v>
      </c>
    </row>
    <row r="13" spans="2:8">
      <c r="B13" s="127">
        <v>6</v>
      </c>
      <c r="C13" s="124" t="s">
        <v>159</v>
      </c>
      <c r="D13" s="127">
        <v>1</v>
      </c>
      <c r="E13" s="124">
        <v>68</v>
      </c>
      <c r="F13" s="124">
        <f t="shared" ref="F13:F16" si="1">E13*10.764</f>
        <v>731.952</v>
      </c>
      <c r="G13" s="124">
        <v>10</v>
      </c>
      <c r="H13" s="124">
        <f>E13/G13</f>
        <v>6.8</v>
      </c>
    </row>
    <row r="14" spans="2:8">
      <c r="B14" s="127">
        <v>7</v>
      </c>
      <c r="C14" s="124" t="s">
        <v>7</v>
      </c>
      <c r="D14" s="127">
        <v>2</v>
      </c>
      <c r="E14" s="124">
        <f>21+25</f>
        <v>46</v>
      </c>
      <c r="F14" s="124">
        <f t="shared" si="1"/>
        <v>495.14399999999995</v>
      </c>
      <c r="G14" s="124"/>
      <c r="H14" s="124"/>
    </row>
    <row r="15" spans="2:8" ht="27.6">
      <c r="B15" s="127">
        <v>8</v>
      </c>
      <c r="C15" s="124" t="s">
        <v>133</v>
      </c>
      <c r="D15" s="127">
        <v>1</v>
      </c>
      <c r="E15" s="124">
        <v>24</v>
      </c>
      <c r="F15" s="124">
        <f t="shared" si="1"/>
        <v>258.33600000000001</v>
      </c>
      <c r="G15" s="124">
        <v>10</v>
      </c>
      <c r="H15" s="124"/>
    </row>
    <row r="16" spans="2:8">
      <c r="B16" s="127">
        <v>9</v>
      </c>
      <c r="C16" s="124" t="s">
        <v>9</v>
      </c>
      <c r="D16" s="127">
        <v>1</v>
      </c>
      <c r="E16" s="124">
        <v>1103</v>
      </c>
      <c r="F16" s="124">
        <f t="shared" si="1"/>
        <v>11872.691999999999</v>
      </c>
      <c r="G16" s="124">
        <f>E16/H16</f>
        <v>1.4905405405405405</v>
      </c>
      <c r="H16" s="124">
        <v>740</v>
      </c>
    </row>
    <row r="17" spans="2:8" ht="14.4" customHeight="1">
      <c r="B17" s="171" t="s">
        <v>17</v>
      </c>
      <c r="C17" s="172"/>
      <c r="D17" s="173"/>
      <c r="E17" s="122">
        <f>SUM(E12:E16)</f>
        <v>2582</v>
      </c>
      <c r="F17" s="122">
        <f>SUM(F12:F16)</f>
        <v>27792.647999999997</v>
      </c>
      <c r="G17" s="122"/>
      <c r="H17" s="125"/>
    </row>
    <row r="18" spans="2:8">
      <c r="B18" s="123" t="s">
        <v>18</v>
      </c>
      <c r="C18" s="165" t="s">
        <v>16</v>
      </c>
      <c r="D18" s="166"/>
      <c r="E18" s="166"/>
      <c r="F18" s="166"/>
      <c r="G18" s="166"/>
      <c r="H18" s="167"/>
    </row>
    <row r="19" spans="2:8">
      <c r="B19" s="127">
        <v>10</v>
      </c>
      <c r="C19" s="124" t="s">
        <v>10</v>
      </c>
      <c r="D19" s="127">
        <v>1</v>
      </c>
      <c r="E19" s="124">
        <f>2076*5</f>
        <v>10380</v>
      </c>
      <c r="F19" s="124">
        <f>E19*10.764</f>
        <v>111730.31999999999</v>
      </c>
      <c r="G19" s="124"/>
      <c r="H19" s="124">
        <v>226</v>
      </c>
    </row>
    <row r="20" spans="2:8">
      <c r="B20" s="127">
        <v>11</v>
      </c>
      <c r="C20" s="124" t="s">
        <v>12</v>
      </c>
      <c r="D20" s="127">
        <v>1</v>
      </c>
      <c r="E20" s="124">
        <v>9198</v>
      </c>
      <c r="F20" s="124">
        <f t="shared" ref="F20:F22" si="2">E20*10.764</f>
        <v>99007.271999999997</v>
      </c>
      <c r="G20" s="124"/>
      <c r="H20" s="124"/>
    </row>
    <row r="21" spans="2:8">
      <c r="B21" s="127">
        <v>12</v>
      </c>
      <c r="C21" s="124" t="s">
        <v>19</v>
      </c>
      <c r="D21" s="127">
        <v>1</v>
      </c>
      <c r="E21" s="124">
        <f>5312+540</f>
        <v>5852</v>
      </c>
      <c r="F21" s="124">
        <f t="shared" si="2"/>
        <v>62990.927999999993</v>
      </c>
      <c r="G21" s="124"/>
      <c r="H21" s="124"/>
    </row>
    <row r="22" spans="2:8">
      <c r="B22" s="127">
        <v>13</v>
      </c>
      <c r="C22" s="124" t="s">
        <v>11</v>
      </c>
      <c r="D22" s="127">
        <v>1</v>
      </c>
      <c r="E22" s="124">
        <v>3913</v>
      </c>
      <c r="F22" s="124">
        <f t="shared" si="2"/>
        <v>42119.531999999999</v>
      </c>
      <c r="G22" s="124"/>
      <c r="H22" s="124"/>
    </row>
    <row r="23" spans="2:8" ht="14.4" customHeight="1">
      <c r="B23" s="171" t="s">
        <v>17</v>
      </c>
      <c r="C23" s="172"/>
      <c r="D23" s="173"/>
      <c r="E23" s="122">
        <f>SUM(E19:E22)</f>
        <v>29343</v>
      </c>
      <c r="F23" s="122">
        <f>SUM(F19:F22)</f>
        <v>315848.05200000003</v>
      </c>
      <c r="G23" s="122"/>
      <c r="H23" s="125"/>
    </row>
    <row r="24" spans="2:8" ht="13.95" customHeight="1">
      <c r="B24" s="165" t="s">
        <v>127</v>
      </c>
      <c r="C24" s="166"/>
      <c r="D24" s="167"/>
      <c r="E24" s="123">
        <f>E10+E17+E23</f>
        <v>55160</v>
      </c>
      <c r="F24" s="123">
        <f>F10+F17+F23</f>
        <v>593742.24</v>
      </c>
      <c r="G24" s="123"/>
      <c r="H24" s="126"/>
    </row>
  </sheetData>
  <mergeCells count="9">
    <mergeCell ref="B24:D24"/>
    <mergeCell ref="B4:H4"/>
    <mergeCell ref="C11:H11"/>
    <mergeCell ref="B10:D10"/>
    <mergeCell ref="C2:G2"/>
    <mergeCell ref="C5:H5"/>
    <mergeCell ref="C18:H18"/>
    <mergeCell ref="B17:D17"/>
    <mergeCell ref="B23:D23"/>
  </mergeCells>
  <phoneticPr fontId="1" type="noConversion"/>
  <pageMargins left="0.7" right="0.7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117"/>
  <sheetViews>
    <sheetView tabSelected="1" zoomScale="70" zoomScaleNormal="70" zoomScaleSheetLayoutView="30" workbookViewId="0">
      <selection activeCell="O10" sqref="O10"/>
    </sheetView>
  </sheetViews>
  <sheetFormatPr defaultColWidth="8.88671875" defaultRowHeight="13.8"/>
  <cols>
    <col min="1" max="1" width="11.109375" style="53" customWidth="1"/>
    <col min="2" max="2" width="5.44140625" style="53" customWidth="1"/>
    <col min="3" max="3" width="7.44140625" style="53" customWidth="1"/>
    <col min="4" max="4" width="16.6640625" style="53" hidden="1" customWidth="1"/>
    <col min="5" max="5" width="29.88671875" style="128" customWidth="1"/>
    <col min="6" max="6" width="7.88671875" style="54" customWidth="1"/>
    <col min="7" max="7" width="10.6640625" style="150" customWidth="1"/>
    <col min="8" max="9" width="13" style="54" customWidth="1"/>
    <col min="10" max="10" width="13.77734375" style="128" customWidth="1"/>
    <col min="11" max="11" width="11.88671875" style="128" customWidth="1"/>
    <col min="12" max="12" width="11.88671875" style="53" customWidth="1"/>
    <col min="13" max="13" width="18.5546875" style="53" customWidth="1"/>
    <col min="14" max="14" width="8.88671875" style="53" customWidth="1"/>
    <col min="15" max="15" width="17.6640625" style="53" customWidth="1"/>
    <col min="16" max="16" width="17" style="53" customWidth="1"/>
    <col min="17" max="17" width="12.5546875" style="53" bestFit="1" customWidth="1"/>
    <col min="18" max="18" width="16.88671875" style="53" customWidth="1"/>
    <col min="19" max="20" width="8.88671875" style="53"/>
    <col min="21" max="22" width="11.5546875" style="53" bestFit="1" customWidth="1"/>
    <col min="23" max="16384" width="8.88671875" style="53"/>
  </cols>
  <sheetData>
    <row r="1" spans="2:13" ht="1.2" customHeight="1" thickBot="1"/>
    <row r="2" spans="2:13" ht="14.4" hidden="1" thickBot="1"/>
    <row r="3" spans="2:13" ht="14.4" hidden="1" thickBot="1"/>
    <row r="4" spans="2:13" ht="42" customHeight="1" thickBot="1">
      <c r="B4" s="55"/>
      <c r="C4" s="254" t="s">
        <v>44</v>
      </c>
      <c r="D4" s="255"/>
      <c r="E4" s="255"/>
      <c r="F4" s="255"/>
      <c r="G4" s="255"/>
      <c r="H4" s="255"/>
      <c r="I4" s="255"/>
      <c r="J4" s="256"/>
      <c r="K4" s="177" t="s">
        <v>213</v>
      </c>
      <c r="L4" s="178"/>
      <c r="M4" s="179"/>
    </row>
    <row r="5" spans="2:13">
      <c r="B5" s="187" t="s">
        <v>26</v>
      </c>
      <c r="C5" s="188"/>
      <c r="D5" s="187" t="s">
        <v>45</v>
      </c>
      <c r="E5" s="187" t="s">
        <v>46</v>
      </c>
      <c r="F5" s="187" t="s">
        <v>28</v>
      </c>
      <c r="G5" s="197" t="s">
        <v>47</v>
      </c>
      <c r="H5" s="187" t="s">
        <v>48</v>
      </c>
      <c r="I5" s="187" t="s">
        <v>49</v>
      </c>
      <c r="J5" s="187" t="s">
        <v>50</v>
      </c>
      <c r="K5" s="187" t="s">
        <v>51</v>
      </c>
      <c r="L5" s="247" t="s">
        <v>52</v>
      </c>
      <c r="M5" s="248"/>
    </row>
    <row r="6" spans="2:13" ht="28.2" thickBot="1">
      <c r="B6" s="189"/>
      <c r="C6" s="190"/>
      <c r="D6" s="189"/>
      <c r="E6" s="189"/>
      <c r="F6" s="189"/>
      <c r="G6" s="198"/>
      <c r="H6" s="189"/>
      <c r="I6" s="189"/>
      <c r="J6" s="189"/>
      <c r="K6" s="189"/>
      <c r="L6" s="142" t="s">
        <v>134</v>
      </c>
      <c r="M6" s="142" t="s">
        <v>128</v>
      </c>
    </row>
    <row r="7" spans="2:13" ht="14.4" thickBot="1">
      <c r="B7" s="57"/>
      <c r="C7" s="58"/>
      <c r="D7" s="191" t="s">
        <v>23</v>
      </c>
      <c r="E7" s="192"/>
      <c r="F7" s="192"/>
      <c r="G7" s="192"/>
      <c r="H7" s="192"/>
      <c r="I7" s="192"/>
      <c r="J7" s="192"/>
      <c r="K7" s="192"/>
      <c r="L7" s="193"/>
      <c r="M7" s="118"/>
    </row>
    <row r="8" spans="2:13" ht="14.4" thickBot="1">
      <c r="B8" s="180">
        <v>1</v>
      </c>
      <c r="C8" s="183" t="s">
        <v>53</v>
      </c>
      <c r="D8" s="194" t="s">
        <v>54</v>
      </c>
      <c r="E8" s="226" t="s">
        <v>55</v>
      </c>
      <c r="F8" s="227"/>
      <c r="G8" s="227"/>
      <c r="H8" s="227"/>
      <c r="I8" s="227"/>
      <c r="J8" s="227"/>
      <c r="K8" s="227"/>
      <c r="L8" s="227"/>
      <c r="M8" s="228"/>
    </row>
    <row r="9" spans="2:13">
      <c r="B9" s="181"/>
      <c r="C9" s="184"/>
      <c r="D9" s="195"/>
      <c r="E9" s="164" t="s">
        <v>141</v>
      </c>
      <c r="F9" s="90">
        <v>2666</v>
      </c>
      <c r="G9" s="151">
        <v>1</v>
      </c>
      <c r="H9" s="100">
        <f>F9*G9</f>
        <v>2666</v>
      </c>
      <c r="I9" s="91">
        <f t="shared" ref="I9:I27" si="0">H9*10.764</f>
        <v>28696.823999999997</v>
      </c>
      <c r="J9" s="181">
        <v>10</v>
      </c>
      <c r="K9" s="249">
        <f>H9/J9</f>
        <v>266.60000000000002</v>
      </c>
      <c r="L9" s="89">
        <v>18</v>
      </c>
      <c r="M9" s="108" t="s">
        <v>129</v>
      </c>
    </row>
    <row r="10" spans="2:13" ht="14.4" thickBot="1">
      <c r="B10" s="181"/>
      <c r="C10" s="185"/>
      <c r="D10" s="195"/>
      <c r="E10" s="164" t="s">
        <v>140</v>
      </c>
      <c r="F10" s="73">
        <v>427</v>
      </c>
      <c r="G10" s="152">
        <v>1</v>
      </c>
      <c r="H10" s="74">
        <f>F10*G10</f>
        <v>427</v>
      </c>
      <c r="I10" s="75">
        <f t="shared" si="0"/>
        <v>4596.2280000000001</v>
      </c>
      <c r="J10" s="181"/>
      <c r="K10" s="249"/>
      <c r="L10" s="116">
        <v>10.199999999999999</v>
      </c>
      <c r="M10" s="76" t="s">
        <v>129</v>
      </c>
    </row>
    <row r="11" spans="2:13" ht="14.4" thickBot="1">
      <c r="B11" s="181"/>
      <c r="C11" s="186" t="s">
        <v>56</v>
      </c>
      <c r="D11" s="195"/>
      <c r="E11" s="226" t="s">
        <v>57</v>
      </c>
      <c r="F11" s="227"/>
      <c r="G11" s="227"/>
      <c r="H11" s="227"/>
      <c r="I11" s="227"/>
      <c r="J11" s="227"/>
      <c r="K11" s="227"/>
      <c r="L11" s="227"/>
      <c r="M11" s="228"/>
    </row>
    <row r="12" spans="2:13">
      <c r="B12" s="181"/>
      <c r="C12" s="184"/>
      <c r="D12" s="195"/>
      <c r="E12" s="164" t="s">
        <v>141</v>
      </c>
      <c r="F12" s="90">
        <v>2520</v>
      </c>
      <c r="G12" s="151">
        <v>1</v>
      </c>
      <c r="H12" s="100">
        <f>F12*G12</f>
        <v>2520</v>
      </c>
      <c r="I12" s="91">
        <f t="shared" si="0"/>
        <v>27125.279999999999</v>
      </c>
      <c r="J12" s="181">
        <v>10</v>
      </c>
      <c r="K12" s="249">
        <f>H12/J12</f>
        <v>252</v>
      </c>
      <c r="L12" s="89">
        <v>18</v>
      </c>
      <c r="M12" s="108" t="s">
        <v>129</v>
      </c>
    </row>
    <row r="13" spans="2:13" ht="14.4" thickBot="1">
      <c r="B13" s="181"/>
      <c r="C13" s="185"/>
      <c r="D13" s="195"/>
      <c r="E13" s="164" t="s">
        <v>140</v>
      </c>
      <c r="F13" s="73">
        <v>401</v>
      </c>
      <c r="G13" s="152">
        <v>1</v>
      </c>
      <c r="H13" s="74">
        <f>F13*G13</f>
        <v>401</v>
      </c>
      <c r="I13" s="75">
        <f t="shared" si="0"/>
        <v>4316.3639999999996</v>
      </c>
      <c r="J13" s="181"/>
      <c r="K13" s="249"/>
      <c r="L13" s="116">
        <v>10.199999999999999</v>
      </c>
      <c r="M13" s="76" t="s">
        <v>129</v>
      </c>
    </row>
    <row r="14" spans="2:13" ht="14.4" thickBot="1">
      <c r="B14" s="181"/>
      <c r="C14" s="186" t="s">
        <v>58</v>
      </c>
      <c r="D14" s="195"/>
      <c r="E14" s="226" t="s">
        <v>59</v>
      </c>
      <c r="F14" s="227"/>
      <c r="G14" s="227"/>
      <c r="H14" s="227"/>
      <c r="I14" s="227"/>
      <c r="J14" s="227"/>
      <c r="K14" s="227"/>
      <c r="L14" s="227"/>
      <c r="M14" s="228"/>
    </row>
    <row r="15" spans="2:13">
      <c r="B15" s="181"/>
      <c r="C15" s="184"/>
      <c r="D15" s="195"/>
      <c r="E15" s="164" t="s">
        <v>141</v>
      </c>
      <c r="F15" s="90">
        <v>2500</v>
      </c>
      <c r="G15" s="151">
        <v>1</v>
      </c>
      <c r="H15" s="100">
        <f>F15*G15</f>
        <v>2500</v>
      </c>
      <c r="I15" s="91">
        <f t="shared" si="0"/>
        <v>26910</v>
      </c>
      <c r="J15" s="181">
        <v>10</v>
      </c>
      <c r="K15" s="249">
        <f>H15/J15</f>
        <v>250</v>
      </c>
      <c r="L15" s="89">
        <v>18</v>
      </c>
      <c r="M15" s="108" t="s">
        <v>129</v>
      </c>
    </row>
    <row r="16" spans="2:13" ht="14.4" thickBot="1">
      <c r="B16" s="181"/>
      <c r="C16" s="185"/>
      <c r="D16" s="195"/>
      <c r="E16" s="164" t="s">
        <v>140</v>
      </c>
      <c r="F16" s="73">
        <v>404</v>
      </c>
      <c r="G16" s="152">
        <v>1</v>
      </c>
      <c r="H16" s="74">
        <f>F16*G16</f>
        <v>404</v>
      </c>
      <c r="I16" s="75">
        <f t="shared" si="0"/>
        <v>4348.6559999999999</v>
      </c>
      <c r="J16" s="181"/>
      <c r="K16" s="249"/>
      <c r="L16" s="116">
        <v>10.199999999999999</v>
      </c>
      <c r="M16" s="76" t="s">
        <v>129</v>
      </c>
    </row>
    <row r="17" spans="2:18" ht="14.4" thickBot="1">
      <c r="B17" s="181"/>
      <c r="C17" s="186" t="s">
        <v>60</v>
      </c>
      <c r="D17" s="195"/>
      <c r="E17" s="226" t="s">
        <v>61</v>
      </c>
      <c r="F17" s="227"/>
      <c r="G17" s="227"/>
      <c r="H17" s="227"/>
      <c r="I17" s="227"/>
      <c r="J17" s="227"/>
      <c r="K17" s="227"/>
      <c r="L17" s="227"/>
      <c r="M17" s="228"/>
    </row>
    <row r="18" spans="2:18">
      <c r="B18" s="181"/>
      <c r="C18" s="184"/>
      <c r="D18" s="195"/>
      <c r="E18" s="164" t="s">
        <v>141</v>
      </c>
      <c r="F18" s="90">
        <v>2345</v>
      </c>
      <c r="G18" s="151">
        <v>1</v>
      </c>
      <c r="H18" s="100">
        <f>F18*G18</f>
        <v>2345</v>
      </c>
      <c r="I18" s="91">
        <f t="shared" si="0"/>
        <v>25241.579999999998</v>
      </c>
      <c r="J18" s="181">
        <v>10</v>
      </c>
      <c r="K18" s="249">
        <f>H18/J18</f>
        <v>234.5</v>
      </c>
      <c r="L18" s="89">
        <v>18</v>
      </c>
      <c r="M18" s="108" t="s">
        <v>129</v>
      </c>
    </row>
    <row r="19" spans="2:18" ht="14.4" thickBot="1">
      <c r="B19" s="181"/>
      <c r="C19" s="185"/>
      <c r="D19" s="195"/>
      <c r="E19" s="164" t="s">
        <v>140</v>
      </c>
      <c r="F19" s="73">
        <v>478</v>
      </c>
      <c r="G19" s="152">
        <v>1</v>
      </c>
      <c r="H19" s="74">
        <f t="shared" ref="H19:H28" si="1">F19*G19</f>
        <v>478</v>
      </c>
      <c r="I19" s="75">
        <f t="shared" si="0"/>
        <v>5145.192</v>
      </c>
      <c r="J19" s="181"/>
      <c r="K19" s="249"/>
      <c r="L19" s="116">
        <v>10.199999999999999</v>
      </c>
      <c r="M19" s="76" t="s">
        <v>129</v>
      </c>
      <c r="R19" s="163"/>
    </row>
    <row r="20" spans="2:18" ht="14.4" thickBot="1">
      <c r="B20" s="181"/>
      <c r="C20" s="27"/>
      <c r="D20" s="195"/>
      <c r="E20" s="226" t="s">
        <v>105</v>
      </c>
      <c r="F20" s="227"/>
      <c r="G20" s="227"/>
      <c r="H20" s="227"/>
      <c r="I20" s="227"/>
      <c r="J20" s="227"/>
      <c r="K20" s="227"/>
      <c r="L20" s="227"/>
      <c r="M20" s="228"/>
    </row>
    <row r="21" spans="2:18">
      <c r="B21" s="181"/>
      <c r="C21" s="27" t="s">
        <v>62</v>
      </c>
      <c r="D21" s="195"/>
      <c r="E21" s="164" t="s">
        <v>142</v>
      </c>
      <c r="F21" s="90">
        <v>1030</v>
      </c>
      <c r="G21" s="151">
        <v>1</v>
      </c>
      <c r="H21" s="100">
        <f t="shared" si="1"/>
        <v>1030</v>
      </c>
      <c r="I21" s="91">
        <f t="shared" si="0"/>
        <v>11086.92</v>
      </c>
      <c r="J21" s="139"/>
      <c r="K21" s="141"/>
      <c r="L21" s="117">
        <v>10.199999999999999</v>
      </c>
      <c r="M21" s="108" t="s">
        <v>129</v>
      </c>
    </row>
    <row r="22" spans="2:18">
      <c r="B22" s="181"/>
      <c r="C22" s="27" t="s">
        <v>63</v>
      </c>
      <c r="D22" s="195"/>
      <c r="E22" s="129" t="s">
        <v>143</v>
      </c>
      <c r="F22" s="59">
        <v>118</v>
      </c>
      <c r="G22" s="153">
        <v>4</v>
      </c>
      <c r="H22" s="60">
        <f t="shared" si="1"/>
        <v>472</v>
      </c>
      <c r="I22" s="61">
        <f t="shared" si="0"/>
        <v>5080.6079999999993</v>
      </c>
      <c r="J22" s="137"/>
      <c r="K22" s="15"/>
      <c r="L22" s="70">
        <v>4.75</v>
      </c>
      <c r="M22" s="63" t="s">
        <v>129</v>
      </c>
    </row>
    <row r="23" spans="2:18">
      <c r="B23" s="181"/>
      <c r="C23" s="27" t="s">
        <v>102</v>
      </c>
      <c r="D23" s="195"/>
      <c r="E23" s="129" t="s">
        <v>144</v>
      </c>
      <c r="F23" s="59">
        <v>308</v>
      </c>
      <c r="G23" s="153">
        <v>2</v>
      </c>
      <c r="H23" s="60">
        <f t="shared" si="1"/>
        <v>616</v>
      </c>
      <c r="I23" s="61">
        <f t="shared" si="0"/>
        <v>6630.6239999999998</v>
      </c>
      <c r="J23" s="137"/>
      <c r="K23" s="15"/>
      <c r="L23" s="71">
        <v>4.8250000000000002</v>
      </c>
      <c r="M23" s="63" t="s">
        <v>130</v>
      </c>
    </row>
    <row r="24" spans="2:18">
      <c r="B24" s="181"/>
      <c r="C24" s="27" t="s">
        <v>64</v>
      </c>
      <c r="D24" s="195"/>
      <c r="E24" s="129" t="s">
        <v>145</v>
      </c>
      <c r="F24" s="94">
        <v>79.599999999999994</v>
      </c>
      <c r="G24" s="153">
        <v>2</v>
      </c>
      <c r="H24" s="60">
        <f t="shared" si="1"/>
        <v>159.19999999999999</v>
      </c>
      <c r="I24" s="61">
        <f t="shared" si="0"/>
        <v>1713.6287999999997</v>
      </c>
      <c r="J24" s="137"/>
      <c r="K24" s="15"/>
      <c r="L24" s="62">
        <v>3</v>
      </c>
      <c r="M24" s="63" t="s">
        <v>130</v>
      </c>
    </row>
    <row r="25" spans="2:18">
      <c r="B25" s="181"/>
      <c r="C25" s="27" t="s">
        <v>103</v>
      </c>
      <c r="D25" s="195"/>
      <c r="E25" s="129" t="s">
        <v>207</v>
      </c>
      <c r="F25" s="59">
        <v>555</v>
      </c>
      <c r="G25" s="153">
        <v>1</v>
      </c>
      <c r="H25" s="60">
        <f t="shared" si="1"/>
        <v>555</v>
      </c>
      <c r="I25" s="61">
        <f t="shared" si="0"/>
        <v>5974.0199999999995</v>
      </c>
      <c r="J25" s="137"/>
      <c r="K25" s="15"/>
      <c r="L25" s="65">
        <v>8.5</v>
      </c>
      <c r="M25" s="63" t="s">
        <v>136</v>
      </c>
    </row>
    <row r="26" spans="2:18">
      <c r="B26" s="181"/>
      <c r="C26" s="27" t="s">
        <v>104</v>
      </c>
      <c r="D26" s="195"/>
      <c r="E26" s="129" t="s">
        <v>146</v>
      </c>
      <c r="F26" s="59">
        <v>146</v>
      </c>
      <c r="G26" s="153">
        <v>2</v>
      </c>
      <c r="H26" s="60">
        <f t="shared" si="1"/>
        <v>292</v>
      </c>
      <c r="I26" s="61">
        <f t="shared" si="0"/>
        <v>3143.0879999999997</v>
      </c>
      <c r="J26" s="137"/>
      <c r="K26" s="15"/>
      <c r="L26" s="62"/>
      <c r="M26" s="63" t="s">
        <v>130</v>
      </c>
    </row>
    <row r="27" spans="2:18">
      <c r="B27" s="181"/>
      <c r="C27" s="28" t="s">
        <v>138</v>
      </c>
      <c r="D27" s="195"/>
      <c r="E27" s="130" t="s">
        <v>147</v>
      </c>
      <c r="F27" s="73">
        <v>586</v>
      </c>
      <c r="G27" s="154">
        <v>1</v>
      </c>
      <c r="H27" s="74">
        <f t="shared" si="1"/>
        <v>586</v>
      </c>
      <c r="I27" s="75">
        <f t="shared" si="0"/>
        <v>6307.7039999999997</v>
      </c>
      <c r="J27" s="138"/>
      <c r="K27" s="29"/>
      <c r="L27" s="72"/>
      <c r="M27" s="76" t="s">
        <v>136</v>
      </c>
    </row>
    <row r="28" spans="2:18" s="78" customFormat="1" ht="14.4" thickBot="1">
      <c r="B28" s="182"/>
      <c r="C28" s="28" t="s">
        <v>139</v>
      </c>
      <c r="D28" s="196"/>
      <c r="E28" s="131" t="s">
        <v>148</v>
      </c>
      <c r="F28" s="143">
        <v>134.6</v>
      </c>
      <c r="G28" s="154">
        <v>1</v>
      </c>
      <c r="H28" s="74">
        <f t="shared" si="1"/>
        <v>134.6</v>
      </c>
      <c r="I28" s="75">
        <f>H28*10.764</f>
        <v>1448.8344</v>
      </c>
      <c r="J28" s="140">
        <v>20</v>
      </c>
      <c r="K28" s="159">
        <f>H28/J28</f>
        <v>6.7299999999999995</v>
      </c>
      <c r="L28" s="77"/>
      <c r="M28" s="76" t="s">
        <v>130</v>
      </c>
    </row>
    <row r="29" spans="2:18" s="78" customFormat="1" ht="14.4" thickBot="1">
      <c r="B29" s="203">
        <v>2</v>
      </c>
      <c r="C29" s="220" t="s">
        <v>17</v>
      </c>
      <c r="D29" s="221"/>
      <c r="E29" s="221"/>
      <c r="F29" s="221"/>
      <c r="G29" s="222"/>
      <c r="H29" s="79">
        <f>SUM(H9:H28)</f>
        <v>15585.800000000001</v>
      </c>
      <c r="I29" s="80">
        <f>SUM(I9:I28)</f>
        <v>167765.55119999999</v>
      </c>
      <c r="J29" s="259"/>
      <c r="K29" s="260"/>
      <c r="L29" s="260"/>
      <c r="M29" s="261"/>
    </row>
    <row r="30" spans="2:18" s="78" customFormat="1">
      <c r="B30" s="204"/>
      <c r="C30" s="183" t="s">
        <v>65</v>
      </c>
      <c r="D30" s="194" t="s">
        <v>66</v>
      </c>
      <c r="E30" s="212" t="s">
        <v>67</v>
      </c>
      <c r="F30" s="213"/>
      <c r="G30" s="213"/>
      <c r="H30" s="213"/>
      <c r="I30" s="213"/>
      <c r="J30" s="213"/>
      <c r="K30" s="213"/>
      <c r="L30" s="213"/>
      <c r="M30" s="214"/>
    </row>
    <row r="31" spans="2:18" s="78" customFormat="1">
      <c r="B31" s="204"/>
      <c r="C31" s="184"/>
      <c r="D31" s="195"/>
      <c r="E31" s="164" t="s">
        <v>141</v>
      </c>
      <c r="F31" s="59">
        <v>2666</v>
      </c>
      <c r="G31" s="153">
        <v>1</v>
      </c>
      <c r="H31" s="59">
        <f>F31*G31</f>
        <v>2666</v>
      </c>
      <c r="I31" s="61">
        <f>H31*10.764</f>
        <v>28696.823999999997</v>
      </c>
      <c r="J31" s="208">
        <v>10</v>
      </c>
      <c r="K31" s="215">
        <f>H31/J31</f>
        <v>266.60000000000002</v>
      </c>
      <c r="L31" s="62">
        <v>18</v>
      </c>
      <c r="M31" s="63" t="s">
        <v>129</v>
      </c>
    </row>
    <row r="32" spans="2:18" s="78" customFormat="1" ht="14.4" thickBot="1">
      <c r="B32" s="204"/>
      <c r="C32" s="185"/>
      <c r="D32" s="195"/>
      <c r="E32" s="164" t="s">
        <v>140</v>
      </c>
      <c r="F32" s="59">
        <v>427</v>
      </c>
      <c r="G32" s="153">
        <v>1</v>
      </c>
      <c r="H32" s="59">
        <f>F32*G32</f>
        <v>427</v>
      </c>
      <c r="I32" s="61">
        <f>H32*10.764</f>
        <v>4596.2280000000001</v>
      </c>
      <c r="J32" s="182"/>
      <c r="K32" s="216"/>
      <c r="L32" s="65">
        <v>10.199999999999999</v>
      </c>
      <c r="M32" s="63" t="s">
        <v>129</v>
      </c>
    </row>
    <row r="33" spans="2:13" s="78" customFormat="1">
      <c r="B33" s="204"/>
      <c r="C33" s="186" t="s">
        <v>68</v>
      </c>
      <c r="D33" s="195"/>
      <c r="E33" s="212" t="s">
        <v>69</v>
      </c>
      <c r="F33" s="213"/>
      <c r="G33" s="213"/>
      <c r="H33" s="213"/>
      <c r="I33" s="213"/>
      <c r="J33" s="213"/>
      <c r="K33" s="213"/>
      <c r="L33" s="213"/>
      <c r="M33" s="214"/>
    </row>
    <row r="34" spans="2:13" s="78" customFormat="1">
      <c r="B34" s="204"/>
      <c r="C34" s="184"/>
      <c r="D34" s="195"/>
      <c r="E34" s="164" t="s">
        <v>141</v>
      </c>
      <c r="F34" s="59">
        <v>2520</v>
      </c>
      <c r="G34" s="153">
        <v>1</v>
      </c>
      <c r="H34" s="59">
        <f>F34*G34</f>
        <v>2520</v>
      </c>
      <c r="I34" s="61">
        <f>H34*10.764</f>
        <v>27125.279999999999</v>
      </c>
      <c r="J34" s="208">
        <v>10</v>
      </c>
      <c r="K34" s="215">
        <f>H34/J34</f>
        <v>252</v>
      </c>
      <c r="L34" s="62">
        <v>18</v>
      </c>
      <c r="M34" s="63" t="s">
        <v>129</v>
      </c>
    </row>
    <row r="35" spans="2:13" s="78" customFormat="1" ht="14.4" thickBot="1">
      <c r="B35" s="204"/>
      <c r="C35" s="185"/>
      <c r="D35" s="195"/>
      <c r="E35" s="164" t="s">
        <v>140</v>
      </c>
      <c r="F35" s="59">
        <v>401</v>
      </c>
      <c r="G35" s="153">
        <v>1</v>
      </c>
      <c r="H35" s="59">
        <f>F35*G35</f>
        <v>401</v>
      </c>
      <c r="I35" s="61">
        <f>H35*10.764</f>
        <v>4316.3639999999996</v>
      </c>
      <c r="J35" s="182"/>
      <c r="K35" s="216"/>
      <c r="L35" s="65">
        <v>10.199999999999999</v>
      </c>
      <c r="M35" s="63" t="s">
        <v>129</v>
      </c>
    </row>
    <row r="36" spans="2:13" s="78" customFormat="1">
      <c r="B36" s="204"/>
      <c r="C36" s="186" t="s">
        <v>70</v>
      </c>
      <c r="D36" s="195"/>
      <c r="E36" s="212" t="s">
        <v>71</v>
      </c>
      <c r="F36" s="213"/>
      <c r="G36" s="213"/>
      <c r="H36" s="213"/>
      <c r="I36" s="213"/>
      <c r="J36" s="213"/>
      <c r="K36" s="213"/>
      <c r="L36" s="213"/>
      <c r="M36" s="214"/>
    </row>
    <row r="37" spans="2:13" s="78" customFormat="1">
      <c r="B37" s="204"/>
      <c r="C37" s="184"/>
      <c r="D37" s="195"/>
      <c r="E37" s="164" t="s">
        <v>141</v>
      </c>
      <c r="F37" s="59">
        <v>2500</v>
      </c>
      <c r="G37" s="153">
        <v>1</v>
      </c>
      <c r="H37" s="59">
        <f>F37*G37</f>
        <v>2500</v>
      </c>
      <c r="I37" s="61">
        <f t="shared" ref="I37:I50" si="2">H37*10.764</f>
        <v>26910</v>
      </c>
      <c r="J37" s="208">
        <v>10</v>
      </c>
      <c r="K37" s="215">
        <f>H37/J37</f>
        <v>250</v>
      </c>
      <c r="L37" s="62">
        <v>18</v>
      </c>
      <c r="M37" s="63" t="s">
        <v>129</v>
      </c>
    </row>
    <row r="38" spans="2:13" s="78" customFormat="1" ht="14.4" thickBot="1">
      <c r="B38" s="204"/>
      <c r="C38" s="185"/>
      <c r="D38" s="195"/>
      <c r="E38" s="164" t="s">
        <v>140</v>
      </c>
      <c r="F38" s="59">
        <v>404</v>
      </c>
      <c r="G38" s="153">
        <v>1</v>
      </c>
      <c r="H38" s="59">
        <f>F38*G38</f>
        <v>404</v>
      </c>
      <c r="I38" s="61">
        <f t="shared" si="2"/>
        <v>4348.6559999999999</v>
      </c>
      <c r="J38" s="182"/>
      <c r="K38" s="216"/>
      <c r="L38" s="65">
        <v>10.199999999999999</v>
      </c>
      <c r="M38" s="63" t="s">
        <v>129</v>
      </c>
    </row>
    <row r="39" spans="2:13" s="78" customFormat="1">
      <c r="B39" s="204"/>
      <c r="C39" s="186" t="s">
        <v>72</v>
      </c>
      <c r="D39" s="195"/>
      <c r="E39" s="212" t="s">
        <v>73</v>
      </c>
      <c r="F39" s="213"/>
      <c r="G39" s="213"/>
      <c r="H39" s="213"/>
      <c r="I39" s="213"/>
      <c r="J39" s="213"/>
      <c r="K39" s="213"/>
      <c r="L39" s="213"/>
      <c r="M39" s="214"/>
    </row>
    <row r="40" spans="2:13" s="78" customFormat="1">
      <c r="B40" s="204"/>
      <c r="C40" s="184"/>
      <c r="D40" s="195"/>
      <c r="E40" s="164" t="s">
        <v>141</v>
      </c>
      <c r="F40" s="59">
        <v>2345</v>
      </c>
      <c r="G40" s="153">
        <v>1</v>
      </c>
      <c r="H40" s="59">
        <f>F40*G40</f>
        <v>2345</v>
      </c>
      <c r="I40" s="61">
        <f t="shared" si="2"/>
        <v>25241.579999999998</v>
      </c>
      <c r="J40" s="208">
        <v>10</v>
      </c>
      <c r="K40" s="215">
        <f>H40/J40</f>
        <v>234.5</v>
      </c>
      <c r="L40" s="62">
        <v>18</v>
      </c>
      <c r="M40" s="63" t="s">
        <v>129</v>
      </c>
    </row>
    <row r="41" spans="2:13" s="78" customFormat="1" ht="14.4" thickBot="1">
      <c r="B41" s="204"/>
      <c r="C41" s="185"/>
      <c r="D41" s="195"/>
      <c r="E41" s="164" t="s">
        <v>140</v>
      </c>
      <c r="F41" s="66">
        <v>478</v>
      </c>
      <c r="G41" s="155">
        <v>1</v>
      </c>
      <c r="H41" s="66">
        <f t="shared" ref="H41:H50" si="3">F41*G41</f>
        <v>478</v>
      </c>
      <c r="I41" s="67">
        <f t="shared" si="2"/>
        <v>5145.192</v>
      </c>
      <c r="J41" s="182"/>
      <c r="K41" s="216"/>
      <c r="L41" s="65">
        <v>10.199999999999999</v>
      </c>
      <c r="M41" s="63" t="s">
        <v>129</v>
      </c>
    </row>
    <row r="42" spans="2:13" s="78" customFormat="1" ht="14.4" thickBot="1">
      <c r="B42" s="204"/>
      <c r="C42" s="27"/>
      <c r="D42" s="195"/>
      <c r="E42" s="212" t="s">
        <v>105</v>
      </c>
      <c r="F42" s="213"/>
      <c r="G42" s="213"/>
      <c r="H42" s="213"/>
      <c r="I42" s="213"/>
      <c r="J42" s="213"/>
      <c r="K42" s="213"/>
      <c r="L42" s="213"/>
      <c r="M42" s="214"/>
    </row>
    <row r="43" spans="2:13" s="78" customFormat="1">
      <c r="B43" s="204"/>
      <c r="C43" s="27" t="s">
        <v>74</v>
      </c>
      <c r="D43" s="195"/>
      <c r="E43" s="132" t="s">
        <v>142</v>
      </c>
      <c r="F43" s="68">
        <v>1187</v>
      </c>
      <c r="G43" s="156">
        <v>1</v>
      </c>
      <c r="H43" s="68">
        <f t="shared" si="3"/>
        <v>1187</v>
      </c>
      <c r="I43" s="69">
        <f t="shared" si="2"/>
        <v>12776.867999999999</v>
      </c>
      <c r="J43" s="136"/>
      <c r="K43" s="146"/>
      <c r="L43" s="81">
        <v>10.199999999999999</v>
      </c>
      <c r="M43" s="82" t="s">
        <v>129</v>
      </c>
    </row>
    <row r="44" spans="2:13" s="78" customFormat="1">
      <c r="B44" s="204"/>
      <c r="C44" s="27" t="s">
        <v>75</v>
      </c>
      <c r="D44" s="195"/>
      <c r="E44" s="16" t="s">
        <v>208</v>
      </c>
      <c r="F44" s="59">
        <v>279</v>
      </c>
      <c r="G44" s="153">
        <v>1</v>
      </c>
      <c r="H44" s="59">
        <f t="shared" si="3"/>
        <v>279</v>
      </c>
      <c r="I44" s="61">
        <f t="shared" si="2"/>
        <v>3003.1559999999999</v>
      </c>
      <c r="J44" s="136"/>
      <c r="K44" s="146"/>
      <c r="L44" s="83">
        <v>8.5</v>
      </c>
      <c r="M44" s="82" t="s">
        <v>136</v>
      </c>
    </row>
    <row r="45" spans="2:13" s="78" customFormat="1">
      <c r="B45" s="204"/>
      <c r="C45" s="27" t="s">
        <v>76</v>
      </c>
      <c r="D45" s="195"/>
      <c r="E45" s="129" t="s">
        <v>149</v>
      </c>
      <c r="F45" s="59">
        <v>109</v>
      </c>
      <c r="G45" s="153">
        <v>3</v>
      </c>
      <c r="H45" s="59">
        <f t="shared" si="3"/>
        <v>327</v>
      </c>
      <c r="I45" s="61">
        <f t="shared" si="2"/>
        <v>3519.828</v>
      </c>
      <c r="J45" s="136"/>
      <c r="K45" s="146"/>
      <c r="L45" s="81">
        <v>10.199999999999999</v>
      </c>
      <c r="M45" s="82" t="s">
        <v>129</v>
      </c>
    </row>
    <row r="46" spans="2:13" s="78" customFormat="1">
      <c r="B46" s="204"/>
      <c r="C46" s="27" t="s">
        <v>77</v>
      </c>
      <c r="D46" s="195"/>
      <c r="E46" s="129" t="s">
        <v>144</v>
      </c>
      <c r="F46" s="59">
        <v>308</v>
      </c>
      <c r="G46" s="153">
        <v>2</v>
      </c>
      <c r="H46" s="59">
        <f t="shared" si="3"/>
        <v>616</v>
      </c>
      <c r="I46" s="61">
        <f t="shared" si="2"/>
        <v>6630.6239999999998</v>
      </c>
      <c r="J46" s="136"/>
      <c r="K46" s="146"/>
      <c r="L46" s="71">
        <v>4.8250000000000002</v>
      </c>
      <c r="M46" s="82" t="s">
        <v>130</v>
      </c>
    </row>
    <row r="47" spans="2:13" s="78" customFormat="1">
      <c r="B47" s="204"/>
      <c r="C47" s="27" t="s">
        <v>106</v>
      </c>
      <c r="D47" s="195"/>
      <c r="E47" s="129" t="s">
        <v>145</v>
      </c>
      <c r="F47" s="59">
        <f>57+60</f>
        <v>117</v>
      </c>
      <c r="G47" s="153">
        <v>1</v>
      </c>
      <c r="H47" s="59">
        <f t="shared" si="3"/>
        <v>117</v>
      </c>
      <c r="I47" s="61">
        <f t="shared" si="2"/>
        <v>1259.3879999999999</v>
      </c>
      <c r="J47" s="136"/>
      <c r="K47" s="146"/>
      <c r="L47" s="83">
        <v>3</v>
      </c>
      <c r="M47" s="82" t="s">
        <v>130</v>
      </c>
    </row>
    <row r="48" spans="2:13" s="78" customFormat="1">
      <c r="B48" s="204"/>
      <c r="C48" s="27"/>
      <c r="D48" s="195"/>
      <c r="E48" s="129" t="s">
        <v>147</v>
      </c>
      <c r="F48" s="59">
        <v>27.4</v>
      </c>
      <c r="G48" s="153">
        <v>1</v>
      </c>
      <c r="H48" s="59">
        <f t="shared" si="3"/>
        <v>27.4</v>
      </c>
      <c r="I48" s="61">
        <f t="shared" si="2"/>
        <v>294.93359999999996</v>
      </c>
      <c r="J48" s="136"/>
      <c r="K48" s="146"/>
      <c r="L48" s="83"/>
      <c r="M48" s="82" t="s">
        <v>136</v>
      </c>
    </row>
    <row r="49" spans="2:13" s="78" customFormat="1">
      <c r="B49" s="204"/>
      <c r="C49" s="27" t="s">
        <v>107</v>
      </c>
      <c r="D49" s="195"/>
      <c r="E49" s="129" t="s">
        <v>146</v>
      </c>
      <c r="F49" s="59">
        <v>146</v>
      </c>
      <c r="G49" s="153">
        <v>2</v>
      </c>
      <c r="H49" s="59">
        <f>F49*G49</f>
        <v>292</v>
      </c>
      <c r="I49" s="61">
        <f t="shared" si="2"/>
        <v>3143.0879999999997</v>
      </c>
      <c r="J49" s="136"/>
      <c r="K49" s="146"/>
      <c r="L49" s="83"/>
      <c r="M49" s="82" t="s">
        <v>130</v>
      </c>
    </row>
    <row r="50" spans="2:13" s="78" customFormat="1" ht="14.4" thickBot="1">
      <c r="B50" s="204"/>
      <c r="C50" s="28" t="s">
        <v>108</v>
      </c>
      <c r="D50" s="196"/>
      <c r="E50" s="133" t="s">
        <v>148</v>
      </c>
      <c r="F50" s="66">
        <v>84</v>
      </c>
      <c r="G50" s="155">
        <v>1</v>
      </c>
      <c r="H50" s="66">
        <f t="shared" si="3"/>
        <v>84</v>
      </c>
      <c r="I50" s="67">
        <f t="shared" si="2"/>
        <v>904.17599999999993</v>
      </c>
      <c r="J50" s="136">
        <v>20</v>
      </c>
      <c r="K50" s="160">
        <f>H50/J50</f>
        <v>4.2</v>
      </c>
      <c r="L50" s="83"/>
      <c r="M50" s="82" t="s">
        <v>130</v>
      </c>
    </row>
    <row r="51" spans="2:13" s="78" customFormat="1" ht="14.4" thickBot="1">
      <c r="B51" s="235"/>
      <c r="C51" s="220" t="s">
        <v>17</v>
      </c>
      <c r="D51" s="221"/>
      <c r="E51" s="221"/>
      <c r="F51" s="221"/>
      <c r="G51" s="222"/>
      <c r="H51" s="84">
        <f>SUM(H31:H50)</f>
        <v>14670.4</v>
      </c>
      <c r="I51" s="85">
        <f>SUM(I31:I50)</f>
        <v>157912.1856</v>
      </c>
      <c r="J51" s="217"/>
      <c r="K51" s="218"/>
      <c r="L51" s="218"/>
      <c r="M51" s="219"/>
    </row>
    <row r="52" spans="2:13" s="78" customFormat="1" ht="14.4" thickBot="1">
      <c r="B52" s="86"/>
      <c r="C52" s="236" t="s">
        <v>78</v>
      </c>
      <c r="D52" s="210"/>
      <c r="E52" s="210"/>
      <c r="F52" s="210"/>
      <c r="G52" s="211"/>
      <c r="H52" s="87">
        <f>H51+H29</f>
        <v>30256.2</v>
      </c>
      <c r="I52" s="88">
        <f>I51+I29</f>
        <v>325677.73679999996</v>
      </c>
      <c r="J52" s="223"/>
      <c r="K52" s="224"/>
      <c r="L52" s="224"/>
      <c r="M52" s="225"/>
    </row>
    <row r="53" spans="2:13">
      <c r="B53" s="257" t="s">
        <v>26</v>
      </c>
      <c r="C53" s="258"/>
      <c r="D53" s="250" t="s">
        <v>45</v>
      </c>
      <c r="E53" s="250" t="s">
        <v>46</v>
      </c>
      <c r="F53" s="250" t="s">
        <v>28</v>
      </c>
      <c r="G53" s="250" t="s">
        <v>47</v>
      </c>
      <c r="H53" s="250" t="s">
        <v>48</v>
      </c>
      <c r="I53" s="250" t="s">
        <v>49</v>
      </c>
      <c r="J53" s="250" t="s">
        <v>50</v>
      </c>
      <c r="K53" s="250" t="s">
        <v>51</v>
      </c>
      <c r="L53" s="252" t="s">
        <v>52</v>
      </c>
      <c r="M53" s="253"/>
    </row>
    <row r="54" spans="2:13" ht="28.2" thickBot="1">
      <c r="B54" s="257"/>
      <c r="C54" s="258"/>
      <c r="D54" s="251"/>
      <c r="E54" s="251"/>
      <c r="F54" s="251"/>
      <c r="G54" s="251"/>
      <c r="H54" s="251"/>
      <c r="I54" s="251"/>
      <c r="J54" s="251"/>
      <c r="K54" s="251"/>
      <c r="L54" s="56" t="s">
        <v>134</v>
      </c>
      <c r="M54" s="56" t="s">
        <v>128</v>
      </c>
    </row>
    <row r="55" spans="2:13" s="78" customFormat="1" ht="14.4" thickBot="1">
      <c r="B55" s="203">
        <v>3</v>
      </c>
      <c r="C55" s="238" t="s">
        <v>79</v>
      </c>
      <c r="D55" s="239"/>
      <c r="E55" s="239"/>
      <c r="F55" s="239"/>
      <c r="G55" s="239"/>
      <c r="H55" s="239"/>
      <c r="I55" s="239"/>
      <c r="J55" s="239"/>
      <c r="K55" s="239"/>
      <c r="L55" s="239"/>
      <c r="M55" s="240"/>
    </row>
    <row r="56" spans="2:13" s="78" customFormat="1" ht="14.4" thickBot="1">
      <c r="B56" s="204"/>
      <c r="C56" s="30"/>
      <c r="D56" s="194" t="s">
        <v>79</v>
      </c>
      <c r="E56" s="226" t="s">
        <v>80</v>
      </c>
      <c r="F56" s="227"/>
      <c r="G56" s="227"/>
      <c r="H56" s="227"/>
      <c r="I56" s="227"/>
      <c r="J56" s="227"/>
      <c r="K56" s="227"/>
      <c r="L56" s="227"/>
      <c r="M56" s="228"/>
    </row>
    <row r="57" spans="2:13" s="78" customFormat="1">
      <c r="B57" s="204"/>
      <c r="C57" s="27" t="s">
        <v>109</v>
      </c>
      <c r="D57" s="195"/>
      <c r="E57" s="134" t="s">
        <v>207</v>
      </c>
      <c r="F57" s="144">
        <v>539.29999999999995</v>
      </c>
      <c r="G57" s="157">
        <v>1</v>
      </c>
      <c r="H57" s="90">
        <f t="shared" ref="H57:H85" si="4">F57*G57</f>
        <v>539.29999999999995</v>
      </c>
      <c r="I57" s="91">
        <f t="shared" ref="I57:I110" si="5">H57*10.764</f>
        <v>5805.0251999999991</v>
      </c>
      <c r="J57" s="135"/>
      <c r="K57" s="145"/>
      <c r="L57" s="92"/>
      <c r="M57" s="93" t="s">
        <v>136</v>
      </c>
    </row>
    <row r="58" spans="2:13" s="78" customFormat="1">
      <c r="B58" s="204"/>
      <c r="C58" s="27" t="s">
        <v>110</v>
      </c>
      <c r="D58" s="195"/>
      <c r="E58" s="134" t="s">
        <v>154</v>
      </c>
      <c r="F58" s="90">
        <v>184</v>
      </c>
      <c r="G58" s="157">
        <v>1</v>
      </c>
      <c r="H58" s="90">
        <f t="shared" ref="H58" si="6">F58*G58</f>
        <v>184</v>
      </c>
      <c r="I58" s="91">
        <f t="shared" ref="I58" si="7">H58*10.764</f>
        <v>1980.5759999999998</v>
      </c>
      <c r="J58" s="135"/>
      <c r="K58" s="145"/>
      <c r="L58" s="92"/>
      <c r="M58" s="93"/>
    </row>
    <row r="59" spans="2:13" s="78" customFormat="1">
      <c r="B59" s="204"/>
      <c r="C59" s="27" t="s">
        <v>111</v>
      </c>
      <c r="D59" s="195"/>
      <c r="E59" s="129" t="s">
        <v>146</v>
      </c>
      <c r="F59" s="59">
        <v>985</v>
      </c>
      <c r="G59" s="153">
        <v>1</v>
      </c>
      <c r="H59" s="59">
        <f t="shared" si="4"/>
        <v>985</v>
      </c>
      <c r="I59" s="61">
        <f t="shared" si="5"/>
        <v>10602.539999999999</v>
      </c>
      <c r="J59" s="136"/>
      <c r="K59" s="146"/>
      <c r="L59" s="83"/>
      <c r="M59" s="82" t="s">
        <v>130</v>
      </c>
    </row>
    <row r="60" spans="2:13" s="78" customFormat="1">
      <c r="B60" s="204"/>
      <c r="C60" s="27" t="s">
        <v>112</v>
      </c>
      <c r="D60" s="195"/>
      <c r="E60" s="129" t="s">
        <v>209</v>
      </c>
      <c r="F60" s="94">
        <v>835</v>
      </c>
      <c r="G60" s="153">
        <v>1</v>
      </c>
      <c r="H60" s="59">
        <f t="shared" si="4"/>
        <v>835</v>
      </c>
      <c r="I60" s="61">
        <f t="shared" si="5"/>
        <v>8987.9399999999987</v>
      </c>
      <c r="J60" s="136"/>
      <c r="K60" s="146"/>
      <c r="L60" s="83"/>
      <c r="M60" s="82" t="s">
        <v>129</v>
      </c>
    </row>
    <row r="61" spans="2:13" s="78" customFormat="1">
      <c r="B61" s="204"/>
      <c r="C61" s="27" t="s">
        <v>113</v>
      </c>
      <c r="D61" s="195"/>
      <c r="E61" s="129" t="s">
        <v>161</v>
      </c>
      <c r="F61" s="59">
        <v>88.6</v>
      </c>
      <c r="G61" s="153">
        <v>1</v>
      </c>
      <c r="H61" s="59">
        <f t="shared" si="4"/>
        <v>88.6</v>
      </c>
      <c r="I61" s="61">
        <f t="shared" si="5"/>
        <v>953.69039999999984</v>
      </c>
      <c r="J61" s="136"/>
      <c r="K61" s="146"/>
      <c r="L61" s="81">
        <v>4.5</v>
      </c>
      <c r="M61" s="82" t="s">
        <v>129</v>
      </c>
    </row>
    <row r="62" spans="2:13" s="78" customFormat="1">
      <c r="B62" s="204"/>
      <c r="C62" s="27" t="s">
        <v>114</v>
      </c>
      <c r="D62" s="195"/>
      <c r="E62" s="129" t="s">
        <v>162</v>
      </c>
      <c r="F62" s="59">
        <v>101.5</v>
      </c>
      <c r="G62" s="153">
        <v>1</v>
      </c>
      <c r="H62" s="59">
        <f t="shared" ref="H62" si="8">F62*G62</f>
        <v>101.5</v>
      </c>
      <c r="I62" s="61">
        <f t="shared" ref="I62" si="9">H62*10.764</f>
        <v>1092.5459999999998</v>
      </c>
      <c r="J62" s="136"/>
      <c r="K62" s="146"/>
      <c r="L62" s="81">
        <v>4.5</v>
      </c>
      <c r="M62" s="82"/>
    </row>
    <row r="63" spans="2:13" s="78" customFormat="1">
      <c r="B63" s="204"/>
      <c r="C63" s="27" t="s">
        <v>115</v>
      </c>
      <c r="D63" s="195"/>
      <c r="E63" s="129" t="s">
        <v>150</v>
      </c>
      <c r="F63" s="59">
        <v>41.27</v>
      </c>
      <c r="G63" s="153">
        <v>1</v>
      </c>
      <c r="H63" s="59">
        <f t="shared" si="4"/>
        <v>41.27</v>
      </c>
      <c r="I63" s="61">
        <f t="shared" si="5"/>
        <v>444.23027999999999</v>
      </c>
      <c r="J63" s="136"/>
      <c r="K63" s="146"/>
      <c r="L63" s="81">
        <v>4.5</v>
      </c>
      <c r="M63" s="82" t="s">
        <v>129</v>
      </c>
    </row>
    <row r="64" spans="2:13" s="78" customFormat="1">
      <c r="B64" s="204"/>
      <c r="C64" s="27" t="s">
        <v>116</v>
      </c>
      <c r="D64" s="195"/>
      <c r="E64" s="129" t="s">
        <v>163</v>
      </c>
      <c r="F64" s="59">
        <v>44.3</v>
      </c>
      <c r="G64" s="153">
        <v>1</v>
      </c>
      <c r="H64" s="59">
        <f t="shared" ref="H64" si="10">F64*G64</f>
        <v>44.3</v>
      </c>
      <c r="I64" s="61">
        <f t="shared" ref="I64" si="11">H64*10.764</f>
        <v>476.84519999999992</v>
      </c>
      <c r="J64" s="136"/>
      <c r="K64" s="146"/>
      <c r="L64" s="81">
        <v>4.5</v>
      </c>
      <c r="M64" s="82"/>
    </row>
    <row r="65" spans="2:13" s="78" customFormat="1">
      <c r="B65" s="204"/>
      <c r="C65" s="27" t="s">
        <v>178</v>
      </c>
      <c r="D65" s="195"/>
      <c r="E65" s="129" t="s">
        <v>148</v>
      </c>
      <c r="F65" s="59">
        <v>75.5</v>
      </c>
      <c r="G65" s="153">
        <v>1</v>
      </c>
      <c r="H65" s="59">
        <f t="shared" si="4"/>
        <v>75.5</v>
      </c>
      <c r="I65" s="61">
        <f t="shared" si="5"/>
        <v>812.6819999999999</v>
      </c>
      <c r="J65" s="136"/>
      <c r="K65" s="146"/>
      <c r="L65" s="81">
        <v>4.5</v>
      </c>
      <c r="M65" s="82" t="s">
        <v>130</v>
      </c>
    </row>
    <row r="66" spans="2:13" s="78" customFormat="1">
      <c r="B66" s="204"/>
      <c r="C66" s="27" t="s">
        <v>117</v>
      </c>
      <c r="D66" s="195"/>
      <c r="E66" s="129" t="s">
        <v>171</v>
      </c>
      <c r="F66" s="59">
        <v>107.7</v>
      </c>
      <c r="G66" s="153">
        <v>1</v>
      </c>
      <c r="H66" s="59">
        <f t="shared" ref="H66" si="12">F66*G66</f>
        <v>107.7</v>
      </c>
      <c r="I66" s="61">
        <f t="shared" ref="I66" si="13">H66*10.764</f>
        <v>1159.2828</v>
      </c>
      <c r="J66" s="136"/>
      <c r="K66" s="146"/>
      <c r="L66" s="81">
        <v>4.5</v>
      </c>
      <c r="M66" s="82"/>
    </row>
    <row r="67" spans="2:13" s="78" customFormat="1">
      <c r="B67" s="204"/>
      <c r="C67" s="27" t="s">
        <v>118</v>
      </c>
      <c r="D67" s="195"/>
      <c r="E67" s="129" t="s">
        <v>164</v>
      </c>
      <c r="F67" s="59">
        <v>91.9</v>
      </c>
      <c r="G67" s="153">
        <v>1</v>
      </c>
      <c r="H67" s="59">
        <f t="shared" si="4"/>
        <v>91.9</v>
      </c>
      <c r="I67" s="61">
        <f t="shared" si="5"/>
        <v>989.21159999999998</v>
      </c>
      <c r="J67" s="136"/>
      <c r="K67" s="146"/>
      <c r="L67" s="83">
        <v>3</v>
      </c>
      <c r="M67" s="82" t="s">
        <v>130</v>
      </c>
    </row>
    <row r="68" spans="2:13" s="78" customFormat="1">
      <c r="B68" s="204"/>
      <c r="C68" s="27" t="s">
        <v>119</v>
      </c>
      <c r="D68" s="195"/>
      <c r="E68" s="129" t="s">
        <v>165</v>
      </c>
      <c r="F68" s="59">
        <v>76.900000000000006</v>
      </c>
      <c r="G68" s="153">
        <v>1</v>
      </c>
      <c r="H68" s="59">
        <f t="shared" ref="H68" si="14">F68*G68</f>
        <v>76.900000000000006</v>
      </c>
      <c r="I68" s="61">
        <f t="shared" ref="I68" si="15">H68*10.764</f>
        <v>827.75160000000005</v>
      </c>
      <c r="J68" s="136"/>
      <c r="K68" s="146"/>
      <c r="L68" s="83">
        <v>3</v>
      </c>
      <c r="M68" s="82"/>
    </row>
    <row r="69" spans="2:13" s="78" customFormat="1">
      <c r="B69" s="204"/>
      <c r="C69" s="27" t="s">
        <v>120</v>
      </c>
      <c r="D69" s="195"/>
      <c r="E69" s="129" t="s">
        <v>211</v>
      </c>
      <c r="F69" s="59">
        <v>9</v>
      </c>
      <c r="G69" s="153">
        <v>1</v>
      </c>
      <c r="H69" s="59">
        <f t="shared" ref="H69:H71" si="16">F69*G69</f>
        <v>9</v>
      </c>
      <c r="I69" s="61">
        <f t="shared" ref="I69:I71" si="17">H69*10.764</f>
        <v>96.875999999999991</v>
      </c>
      <c r="J69" s="136"/>
      <c r="K69" s="146"/>
      <c r="L69" s="83">
        <v>3</v>
      </c>
      <c r="M69" s="82"/>
    </row>
    <row r="70" spans="2:13" s="78" customFormat="1">
      <c r="B70" s="204"/>
      <c r="C70" s="27" t="s">
        <v>121</v>
      </c>
      <c r="D70" s="195"/>
      <c r="E70" s="129" t="s">
        <v>176</v>
      </c>
      <c r="F70" s="59">
        <v>126</v>
      </c>
      <c r="G70" s="153">
        <v>1</v>
      </c>
      <c r="H70" s="59">
        <f t="shared" si="16"/>
        <v>126</v>
      </c>
      <c r="I70" s="61">
        <f t="shared" si="17"/>
        <v>1356.2639999999999</v>
      </c>
      <c r="J70" s="136"/>
      <c r="K70" s="146"/>
      <c r="L70" s="83">
        <v>3</v>
      </c>
      <c r="M70" s="82"/>
    </row>
    <row r="71" spans="2:13" s="78" customFormat="1">
      <c r="B71" s="204"/>
      <c r="C71" s="27" t="s">
        <v>179</v>
      </c>
      <c r="D71" s="195"/>
      <c r="E71" s="129" t="s">
        <v>177</v>
      </c>
      <c r="F71" s="59">
        <v>63.6</v>
      </c>
      <c r="G71" s="153">
        <v>1</v>
      </c>
      <c r="H71" s="59">
        <f t="shared" si="16"/>
        <v>63.6</v>
      </c>
      <c r="I71" s="61">
        <f t="shared" si="17"/>
        <v>684.59039999999993</v>
      </c>
      <c r="J71" s="136"/>
      <c r="K71" s="146"/>
      <c r="L71" s="83">
        <v>3</v>
      </c>
      <c r="M71" s="82"/>
    </row>
    <row r="72" spans="2:13" s="78" customFormat="1">
      <c r="B72" s="204"/>
      <c r="C72" s="27" t="s">
        <v>122</v>
      </c>
      <c r="D72" s="195"/>
      <c r="E72" s="129" t="s">
        <v>210</v>
      </c>
      <c r="F72" s="59">
        <v>14</v>
      </c>
      <c r="G72" s="153">
        <v>1</v>
      </c>
      <c r="H72" s="59">
        <f t="shared" ref="H72" si="18">F72*G72</f>
        <v>14</v>
      </c>
      <c r="I72" s="61">
        <f t="shared" ref="I72" si="19">H72*10.764</f>
        <v>150.696</v>
      </c>
      <c r="J72" s="136"/>
      <c r="K72" s="146"/>
      <c r="L72" s="83">
        <v>3</v>
      </c>
      <c r="M72" s="82"/>
    </row>
    <row r="73" spans="2:13" s="78" customFormat="1">
      <c r="B73" s="204"/>
      <c r="C73" s="27" t="s">
        <v>123</v>
      </c>
      <c r="D73" s="195"/>
      <c r="E73" s="129" t="s">
        <v>151</v>
      </c>
      <c r="F73" s="59">
        <v>410.6</v>
      </c>
      <c r="G73" s="153">
        <v>1</v>
      </c>
      <c r="H73" s="59">
        <f t="shared" si="4"/>
        <v>410.6</v>
      </c>
      <c r="I73" s="61">
        <f t="shared" si="5"/>
        <v>4419.6984000000002</v>
      </c>
      <c r="J73" s="136"/>
      <c r="K73" s="146"/>
      <c r="L73" s="81">
        <v>4.5</v>
      </c>
      <c r="M73" s="82" t="s">
        <v>130</v>
      </c>
    </row>
    <row r="74" spans="2:13" s="78" customFormat="1">
      <c r="B74" s="204"/>
      <c r="C74" s="27" t="s">
        <v>124</v>
      </c>
      <c r="D74" s="195"/>
      <c r="E74" s="129" t="s">
        <v>172</v>
      </c>
      <c r="F74" s="59">
        <v>508.2</v>
      </c>
      <c r="G74" s="153">
        <v>2</v>
      </c>
      <c r="H74" s="59">
        <f t="shared" ref="H74:H75" si="20">F74*G74</f>
        <v>1016.4</v>
      </c>
      <c r="I74" s="61">
        <f t="shared" ref="I74:I75" si="21">H74*10.764</f>
        <v>10940.5296</v>
      </c>
      <c r="J74" s="136"/>
      <c r="K74" s="146">
        <f>116*2</f>
        <v>232</v>
      </c>
      <c r="L74" s="81">
        <v>4.5</v>
      </c>
      <c r="M74" s="82"/>
    </row>
    <row r="75" spans="2:13" s="78" customFormat="1">
      <c r="B75" s="204"/>
      <c r="C75" s="27" t="s">
        <v>180</v>
      </c>
      <c r="D75" s="195"/>
      <c r="E75" s="129" t="s">
        <v>166</v>
      </c>
      <c r="F75" s="59">
        <v>29</v>
      </c>
      <c r="G75" s="153">
        <v>1</v>
      </c>
      <c r="H75" s="59">
        <f t="shared" si="20"/>
        <v>29</v>
      </c>
      <c r="I75" s="61">
        <f t="shared" si="21"/>
        <v>312.15600000000001</v>
      </c>
      <c r="J75" s="136"/>
      <c r="K75" s="146"/>
      <c r="L75" s="81">
        <v>4.5</v>
      </c>
      <c r="M75" s="82"/>
    </row>
    <row r="76" spans="2:13" s="78" customFormat="1">
      <c r="B76" s="204"/>
      <c r="C76" s="27" t="s">
        <v>181</v>
      </c>
      <c r="D76" s="195"/>
      <c r="E76" s="129" t="s">
        <v>167</v>
      </c>
      <c r="F76" s="59">
        <v>24</v>
      </c>
      <c r="G76" s="153">
        <v>8</v>
      </c>
      <c r="H76" s="59">
        <f t="shared" ref="H76:H77" si="22">F76*G76</f>
        <v>192</v>
      </c>
      <c r="I76" s="61">
        <f t="shared" ref="I76:I77" si="23">H76*10.764</f>
        <v>2066.6880000000001</v>
      </c>
      <c r="J76" s="136"/>
      <c r="K76" s="146"/>
      <c r="L76" s="81">
        <v>4.5</v>
      </c>
      <c r="M76" s="82"/>
    </row>
    <row r="77" spans="2:13" s="78" customFormat="1">
      <c r="B77" s="204"/>
      <c r="C77" s="27" t="s">
        <v>182</v>
      </c>
      <c r="D77" s="195"/>
      <c r="E77" s="129" t="s">
        <v>168</v>
      </c>
      <c r="F77" s="59">
        <v>32</v>
      </c>
      <c r="G77" s="153">
        <v>3</v>
      </c>
      <c r="H77" s="59">
        <f t="shared" si="22"/>
        <v>96</v>
      </c>
      <c r="I77" s="61">
        <f t="shared" si="23"/>
        <v>1033.3440000000001</v>
      </c>
      <c r="J77" s="136"/>
      <c r="K77" s="146"/>
      <c r="L77" s="81">
        <v>4.5</v>
      </c>
      <c r="M77" s="82"/>
    </row>
    <row r="78" spans="2:13" s="78" customFormat="1">
      <c r="B78" s="204"/>
      <c r="C78" s="27" t="s">
        <v>183</v>
      </c>
      <c r="D78" s="195"/>
      <c r="E78" s="129" t="s">
        <v>169</v>
      </c>
      <c r="F78" s="59">
        <v>33.6</v>
      </c>
      <c r="G78" s="153">
        <v>2</v>
      </c>
      <c r="H78" s="59">
        <f t="shared" ref="H78:H79" si="24">F78*G78</f>
        <v>67.2</v>
      </c>
      <c r="I78" s="61">
        <f t="shared" ref="I78:I79" si="25">H78*10.764</f>
        <v>723.34079999999994</v>
      </c>
      <c r="J78" s="136"/>
      <c r="K78" s="146"/>
      <c r="L78" s="81">
        <v>4.5</v>
      </c>
      <c r="M78" s="82"/>
    </row>
    <row r="79" spans="2:13" s="78" customFormat="1">
      <c r="B79" s="204"/>
      <c r="C79" s="27" t="s">
        <v>184</v>
      </c>
      <c r="D79" s="195"/>
      <c r="E79" s="129" t="s">
        <v>170</v>
      </c>
      <c r="F79" s="59">
        <v>34.5</v>
      </c>
      <c r="G79" s="153">
        <v>2</v>
      </c>
      <c r="H79" s="59">
        <f t="shared" si="24"/>
        <v>69</v>
      </c>
      <c r="I79" s="61">
        <f t="shared" si="25"/>
        <v>742.71600000000001</v>
      </c>
      <c r="J79" s="136"/>
      <c r="K79" s="146"/>
      <c r="L79" s="81">
        <v>4.5</v>
      </c>
      <c r="M79" s="82"/>
    </row>
    <row r="80" spans="2:13" s="78" customFormat="1" ht="55.2">
      <c r="B80" s="204"/>
      <c r="C80" s="27" t="s">
        <v>185</v>
      </c>
      <c r="D80" s="195"/>
      <c r="E80" s="129" t="s">
        <v>152</v>
      </c>
      <c r="F80" s="59">
        <v>122.6</v>
      </c>
      <c r="G80" s="153">
        <v>1</v>
      </c>
      <c r="H80" s="59">
        <f t="shared" si="4"/>
        <v>122.6</v>
      </c>
      <c r="I80" s="61">
        <f t="shared" si="5"/>
        <v>1319.6663999999998</v>
      </c>
      <c r="J80" s="136"/>
      <c r="K80" s="146"/>
      <c r="L80" s="83"/>
      <c r="M80" s="82" t="s">
        <v>137</v>
      </c>
    </row>
    <row r="81" spans="2:17" s="78" customFormat="1">
      <c r="B81" s="204"/>
      <c r="C81" s="27" t="s">
        <v>186</v>
      </c>
      <c r="D81" s="195"/>
      <c r="E81" s="129" t="s">
        <v>173</v>
      </c>
      <c r="F81" s="59">
        <v>19.399999999999999</v>
      </c>
      <c r="G81" s="153">
        <v>1</v>
      </c>
      <c r="H81" s="59">
        <f t="shared" si="4"/>
        <v>19.399999999999999</v>
      </c>
      <c r="I81" s="61">
        <f t="shared" si="5"/>
        <v>208.82159999999996</v>
      </c>
      <c r="J81" s="136"/>
      <c r="K81" s="146"/>
      <c r="L81" s="81">
        <v>4.5</v>
      </c>
      <c r="M81" s="82" t="s">
        <v>130</v>
      </c>
    </row>
    <row r="82" spans="2:17" s="78" customFormat="1">
      <c r="B82" s="204"/>
      <c r="C82" s="27" t="s">
        <v>187</v>
      </c>
      <c r="D82" s="195"/>
      <c r="E82" s="129" t="s">
        <v>153</v>
      </c>
      <c r="F82" s="59">
        <v>242</v>
      </c>
      <c r="G82" s="153">
        <v>2</v>
      </c>
      <c r="H82" s="59">
        <f t="shared" si="4"/>
        <v>484</v>
      </c>
      <c r="I82" s="61">
        <f t="shared" si="5"/>
        <v>5209.7759999999998</v>
      </c>
      <c r="J82" s="136"/>
      <c r="K82" s="146"/>
      <c r="L82" s="83"/>
      <c r="M82" s="82" t="s">
        <v>136</v>
      </c>
    </row>
    <row r="83" spans="2:17" s="78" customFormat="1">
      <c r="B83" s="204"/>
      <c r="C83" s="27" t="s">
        <v>188</v>
      </c>
      <c r="D83" s="195"/>
      <c r="E83" s="129" t="s">
        <v>174</v>
      </c>
      <c r="F83" s="59">
        <f>19.44+43.9</f>
        <v>63.34</v>
      </c>
      <c r="G83" s="153">
        <v>1</v>
      </c>
      <c r="H83" s="59">
        <f t="shared" si="4"/>
        <v>63.34</v>
      </c>
      <c r="I83" s="61">
        <f t="shared" si="5"/>
        <v>681.79175999999995</v>
      </c>
      <c r="J83" s="136"/>
      <c r="K83" s="146"/>
      <c r="L83" s="81">
        <v>4.5</v>
      </c>
      <c r="M83" s="82" t="s">
        <v>129</v>
      </c>
    </row>
    <row r="84" spans="2:17" s="78" customFormat="1">
      <c r="B84" s="204"/>
      <c r="C84" s="28" t="s">
        <v>189</v>
      </c>
      <c r="D84" s="195"/>
      <c r="E84" s="130" t="s">
        <v>175</v>
      </c>
      <c r="F84" s="59">
        <v>180.3</v>
      </c>
      <c r="G84" s="153">
        <v>1</v>
      </c>
      <c r="H84" s="59">
        <f t="shared" ref="H84" si="26">F84*G84</f>
        <v>180.3</v>
      </c>
      <c r="I84" s="61">
        <f t="shared" ref="I84" si="27">H84*10.764</f>
        <v>1940.7492</v>
      </c>
      <c r="J84" s="136"/>
      <c r="K84" s="146"/>
      <c r="L84" s="81"/>
      <c r="M84" s="82"/>
    </row>
    <row r="85" spans="2:17" s="78" customFormat="1" ht="14.4" thickBot="1">
      <c r="B85" s="204"/>
      <c r="C85" s="28" t="s">
        <v>190</v>
      </c>
      <c r="D85" s="195"/>
      <c r="E85" s="130" t="s">
        <v>147</v>
      </c>
      <c r="F85" s="73">
        <f>141+82+132</f>
        <v>355</v>
      </c>
      <c r="G85" s="154">
        <v>1</v>
      </c>
      <c r="H85" s="66">
        <f t="shared" si="4"/>
        <v>355</v>
      </c>
      <c r="I85" s="67">
        <f t="shared" si="5"/>
        <v>3821.22</v>
      </c>
      <c r="J85" s="136"/>
      <c r="K85" s="146"/>
      <c r="L85" s="83"/>
      <c r="M85" s="82" t="s">
        <v>136</v>
      </c>
    </row>
    <row r="86" spans="2:17" s="78" customFormat="1" ht="14.4" thickBot="1">
      <c r="B86" s="204"/>
      <c r="C86" s="205" t="s">
        <v>81</v>
      </c>
      <c r="D86" s="206"/>
      <c r="E86" s="206"/>
      <c r="F86" s="206"/>
      <c r="G86" s="207"/>
      <c r="H86" s="95">
        <f>SUM(H57:H85)</f>
        <v>6488.41</v>
      </c>
      <c r="I86" s="96">
        <f>SUM(I57:I85)</f>
        <v>69841.245240000018</v>
      </c>
      <c r="J86" s="229"/>
      <c r="K86" s="230"/>
      <c r="L86" s="230"/>
      <c r="M86" s="231"/>
    </row>
    <row r="87" spans="2:17" s="78" customFormat="1" ht="14.4" thickBot="1">
      <c r="B87" s="204"/>
      <c r="C87" s="89"/>
      <c r="D87" s="195" t="s">
        <v>79</v>
      </c>
      <c r="E87" s="232" t="s">
        <v>82</v>
      </c>
      <c r="F87" s="233"/>
      <c r="G87" s="233"/>
      <c r="H87" s="233"/>
      <c r="I87" s="233"/>
      <c r="J87" s="233"/>
      <c r="K87" s="233"/>
      <c r="L87" s="233"/>
      <c r="M87" s="234"/>
    </row>
    <row r="88" spans="2:17" s="78" customFormat="1">
      <c r="B88" s="204"/>
      <c r="C88" s="27" t="s">
        <v>109</v>
      </c>
      <c r="D88" s="195"/>
      <c r="E88" s="135" t="s">
        <v>191</v>
      </c>
      <c r="F88" s="90">
        <v>137</v>
      </c>
      <c r="G88" s="157">
        <v>2</v>
      </c>
      <c r="H88" s="90">
        <f>F88</f>
        <v>137</v>
      </c>
      <c r="I88" s="90">
        <f t="shared" si="5"/>
        <v>1474.6679999999999</v>
      </c>
      <c r="J88" s="145"/>
      <c r="K88" s="145"/>
      <c r="L88" s="97">
        <v>4.5</v>
      </c>
      <c r="M88" s="93" t="s">
        <v>130</v>
      </c>
    </row>
    <row r="89" spans="2:17" s="78" customFormat="1">
      <c r="B89" s="204"/>
      <c r="C89" s="27" t="s">
        <v>110</v>
      </c>
      <c r="D89" s="195"/>
      <c r="E89" s="136" t="s">
        <v>192</v>
      </c>
      <c r="F89" s="59">
        <v>453</v>
      </c>
      <c r="G89" s="153">
        <v>2</v>
      </c>
      <c r="H89" s="59">
        <f>F89</f>
        <v>453</v>
      </c>
      <c r="I89" s="59">
        <f t="shared" si="5"/>
        <v>4876.0919999999996</v>
      </c>
      <c r="J89" s="146"/>
      <c r="K89" s="146"/>
      <c r="L89" s="81">
        <v>4.5</v>
      </c>
      <c r="M89" s="82" t="s">
        <v>129</v>
      </c>
    </row>
    <row r="90" spans="2:17" s="78" customFormat="1">
      <c r="B90" s="204"/>
      <c r="C90" s="27" t="s">
        <v>111</v>
      </c>
      <c r="D90" s="195"/>
      <c r="E90" s="137" t="s">
        <v>193</v>
      </c>
      <c r="F90" s="60">
        <v>9.6999999999999993</v>
      </c>
      <c r="G90" s="153">
        <v>2</v>
      </c>
      <c r="H90" s="59">
        <f>F90*G90</f>
        <v>19.399999999999999</v>
      </c>
      <c r="I90" s="59">
        <f t="shared" si="5"/>
        <v>208.82159999999996</v>
      </c>
      <c r="J90" s="146"/>
      <c r="K90" s="146"/>
      <c r="L90" s="83">
        <v>3</v>
      </c>
      <c r="M90" s="82" t="s">
        <v>130</v>
      </c>
      <c r="N90" s="98"/>
    </row>
    <row r="91" spans="2:17" s="78" customFormat="1">
      <c r="B91" s="204"/>
      <c r="C91" s="27" t="s">
        <v>112</v>
      </c>
      <c r="D91" s="195"/>
      <c r="E91" s="137" t="s">
        <v>194</v>
      </c>
      <c r="F91" s="60">
        <v>9.6999999999999993</v>
      </c>
      <c r="G91" s="153">
        <v>2</v>
      </c>
      <c r="H91" s="59">
        <f>F91*G91</f>
        <v>19.399999999999999</v>
      </c>
      <c r="I91" s="59">
        <f t="shared" ref="I91" si="28">H91*10.764</f>
        <v>208.82159999999996</v>
      </c>
      <c r="J91" s="146"/>
      <c r="K91" s="146"/>
      <c r="L91" s="83">
        <v>3</v>
      </c>
      <c r="M91" s="82"/>
      <c r="N91" s="98"/>
    </row>
    <row r="92" spans="2:17" s="78" customFormat="1">
      <c r="B92" s="204"/>
      <c r="C92" s="27" t="s">
        <v>113</v>
      </c>
      <c r="D92" s="195"/>
      <c r="E92" s="137" t="s">
        <v>154</v>
      </c>
      <c r="F92" s="60">
        <v>125</v>
      </c>
      <c r="G92" s="153">
        <v>1</v>
      </c>
      <c r="H92" s="59">
        <f>F92</f>
        <v>125</v>
      </c>
      <c r="I92" s="59">
        <f t="shared" si="5"/>
        <v>1345.5</v>
      </c>
      <c r="J92" s="146"/>
      <c r="K92" s="146"/>
      <c r="L92" s="81">
        <v>4.5</v>
      </c>
      <c r="M92" s="82" t="s">
        <v>129</v>
      </c>
      <c r="N92" s="98"/>
    </row>
    <row r="93" spans="2:17" s="78" customFormat="1">
      <c r="B93" s="204"/>
      <c r="C93" s="28" t="s">
        <v>114</v>
      </c>
      <c r="D93" s="195"/>
      <c r="E93" s="138" t="s">
        <v>195</v>
      </c>
      <c r="F93" s="74">
        <v>48.4</v>
      </c>
      <c r="G93" s="153">
        <v>1</v>
      </c>
      <c r="H93" s="59">
        <f>F93</f>
        <v>48.4</v>
      </c>
      <c r="I93" s="59">
        <f t="shared" ref="I93" si="29">H93*10.764</f>
        <v>520.97759999999994</v>
      </c>
      <c r="J93" s="146"/>
      <c r="K93" s="146"/>
      <c r="L93" s="81">
        <v>4.5</v>
      </c>
      <c r="M93" s="82" t="s">
        <v>130</v>
      </c>
      <c r="N93" s="98"/>
    </row>
    <row r="94" spans="2:17" s="78" customFormat="1" ht="28.2" thickBot="1">
      <c r="B94" s="204"/>
      <c r="C94" s="28" t="s">
        <v>115</v>
      </c>
      <c r="D94" s="196"/>
      <c r="E94" s="138" t="s">
        <v>212</v>
      </c>
      <c r="F94" s="74">
        <v>1260.5</v>
      </c>
      <c r="G94" s="154"/>
      <c r="H94" s="73">
        <f>F94</f>
        <v>1260.5</v>
      </c>
      <c r="I94" s="73">
        <f t="shared" si="5"/>
        <v>13568.021999999999</v>
      </c>
      <c r="J94" s="146"/>
      <c r="K94" s="146"/>
      <c r="L94" s="83"/>
      <c r="M94" s="82" t="s">
        <v>130</v>
      </c>
      <c r="N94" s="98"/>
    </row>
    <row r="95" spans="2:17" s="78" customFormat="1" ht="14.4" thickBot="1">
      <c r="B95" s="204"/>
      <c r="C95" s="205" t="s">
        <v>83</v>
      </c>
      <c r="D95" s="206"/>
      <c r="E95" s="206"/>
      <c r="F95" s="206"/>
      <c r="G95" s="207"/>
      <c r="H95" s="99">
        <f>SUM(H88:H94)</f>
        <v>2062.6999999999998</v>
      </c>
      <c r="I95" s="96">
        <f>SUM(I88:I94)</f>
        <v>22202.902799999996</v>
      </c>
      <c r="J95" s="229"/>
      <c r="K95" s="230"/>
      <c r="L95" s="230"/>
      <c r="M95" s="231"/>
      <c r="N95" s="98"/>
      <c r="Q95" s="98"/>
    </row>
    <row r="96" spans="2:17" s="78" customFormat="1" ht="14.4" thickBot="1">
      <c r="B96" s="204"/>
      <c r="C96" s="89"/>
      <c r="D96" s="194" t="s">
        <v>79</v>
      </c>
      <c r="E96" s="244" t="s">
        <v>84</v>
      </c>
      <c r="F96" s="245"/>
      <c r="G96" s="245"/>
      <c r="H96" s="245"/>
      <c r="I96" s="245"/>
      <c r="J96" s="245"/>
      <c r="K96" s="245"/>
      <c r="L96" s="245"/>
      <c r="M96" s="246"/>
      <c r="N96" s="98"/>
    </row>
    <row r="97" spans="2:17" s="78" customFormat="1">
      <c r="B97" s="204"/>
      <c r="C97" s="27" t="s">
        <v>109</v>
      </c>
      <c r="D97" s="195"/>
      <c r="E97" s="139" t="s">
        <v>196</v>
      </c>
      <c r="F97" s="100">
        <v>26.5</v>
      </c>
      <c r="G97" s="151">
        <v>2</v>
      </c>
      <c r="H97" s="90">
        <f>F97*G97</f>
        <v>53</v>
      </c>
      <c r="I97" s="90">
        <f t="shared" si="5"/>
        <v>570.49199999999996</v>
      </c>
      <c r="J97" s="145"/>
      <c r="K97" s="145"/>
      <c r="L97" s="92">
        <v>3</v>
      </c>
      <c r="M97" s="93" t="s">
        <v>130</v>
      </c>
      <c r="N97" s="98"/>
    </row>
    <row r="98" spans="2:17" s="78" customFormat="1">
      <c r="B98" s="204"/>
      <c r="C98" s="27" t="s">
        <v>110</v>
      </c>
      <c r="D98" s="195"/>
      <c r="E98" s="137" t="s">
        <v>197</v>
      </c>
      <c r="F98" s="60">
        <v>23.8</v>
      </c>
      <c r="G98" s="158">
        <v>2</v>
      </c>
      <c r="H98" s="59">
        <f>F98*G98</f>
        <v>47.6</v>
      </c>
      <c r="I98" s="59">
        <f t="shared" si="5"/>
        <v>512.3664</v>
      </c>
      <c r="J98" s="146"/>
      <c r="K98" s="146"/>
      <c r="L98" s="81">
        <v>4.5</v>
      </c>
      <c r="M98" s="82" t="s">
        <v>129</v>
      </c>
      <c r="N98" s="98"/>
    </row>
    <row r="99" spans="2:17" s="78" customFormat="1">
      <c r="B99" s="204"/>
      <c r="C99" s="27" t="s">
        <v>111</v>
      </c>
      <c r="D99" s="195"/>
      <c r="E99" s="137" t="s">
        <v>198</v>
      </c>
      <c r="F99" s="60">
        <v>42.5</v>
      </c>
      <c r="G99" s="158">
        <v>1</v>
      </c>
      <c r="H99" s="59">
        <f>F99*G99</f>
        <v>42.5</v>
      </c>
      <c r="I99" s="59">
        <f t="shared" ref="I99" si="30">H99*10.764</f>
        <v>457.46999999999997</v>
      </c>
      <c r="J99" s="146"/>
      <c r="K99" s="146"/>
      <c r="L99" s="81">
        <v>4.5</v>
      </c>
      <c r="M99" s="82"/>
      <c r="N99" s="98"/>
    </row>
    <row r="100" spans="2:17" s="78" customFormat="1" ht="27.6">
      <c r="B100" s="204"/>
      <c r="C100" s="27" t="s">
        <v>112</v>
      </c>
      <c r="D100" s="195"/>
      <c r="E100" s="137" t="s">
        <v>199</v>
      </c>
      <c r="F100" s="60">
        <v>100.7</v>
      </c>
      <c r="G100" s="158">
        <v>1</v>
      </c>
      <c r="H100" s="59">
        <f>F100*G100</f>
        <v>100.7</v>
      </c>
      <c r="I100" s="59">
        <f t="shared" ref="I100" si="31">H100*10.764</f>
        <v>1083.9348</v>
      </c>
      <c r="J100" s="146"/>
      <c r="K100" s="146"/>
      <c r="L100" s="81">
        <v>4.5</v>
      </c>
      <c r="M100" s="82" t="s">
        <v>129</v>
      </c>
      <c r="N100" s="98"/>
    </row>
    <row r="101" spans="2:17" s="78" customFormat="1">
      <c r="B101" s="204"/>
      <c r="C101" s="27" t="s">
        <v>113</v>
      </c>
      <c r="D101" s="195"/>
      <c r="E101" s="137" t="s">
        <v>202</v>
      </c>
      <c r="F101" s="60">
        <v>98.5</v>
      </c>
      <c r="G101" s="158">
        <v>2</v>
      </c>
      <c r="H101" s="59">
        <f t="shared" ref="H101" si="32">F101*G101</f>
        <v>197</v>
      </c>
      <c r="I101" s="59">
        <f t="shared" si="5"/>
        <v>2120.5079999999998</v>
      </c>
      <c r="J101" s="146"/>
      <c r="K101" s="146"/>
      <c r="L101" s="81">
        <v>4.5</v>
      </c>
      <c r="M101" s="82" t="s">
        <v>129</v>
      </c>
      <c r="N101" s="98"/>
    </row>
    <row r="102" spans="2:17" s="78" customFormat="1">
      <c r="B102" s="204"/>
      <c r="C102" s="27" t="s">
        <v>114</v>
      </c>
      <c r="D102" s="195"/>
      <c r="E102" s="137" t="s">
        <v>200</v>
      </c>
      <c r="F102" s="60">
        <v>106.5</v>
      </c>
      <c r="G102" s="158">
        <v>1</v>
      </c>
      <c r="H102" s="59">
        <f t="shared" ref="H102:H108" si="33">F102*G102</f>
        <v>106.5</v>
      </c>
      <c r="I102" s="59">
        <f t="shared" si="5"/>
        <v>1146.366</v>
      </c>
      <c r="J102" s="146"/>
      <c r="K102" s="146"/>
      <c r="L102" s="81">
        <v>4.5</v>
      </c>
      <c r="M102" s="82" t="s">
        <v>129</v>
      </c>
      <c r="N102" s="98"/>
    </row>
    <row r="103" spans="2:17" s="78" customFormat="1">
      <c r="B103" s="204"/>
      <c r="C103" s="27" t="s">
        <v>115</v>
      </c>
      <c r="D103" s="195"/>
      <c r="E103" s="137" t="s">
        <v>201</v>
      </c>
      <c r="F103" s="60">
        <v>102.8</v>
      </c>
      <c r="G103" s="158">
        <v>1</v>
      </c>
      <c r="H103" s="59">
        <f t="shared" si="33"/>
        <v>102.8</v>
      </c>
      <c r="I103" s="59">
        <f t="shared" ref="I103:I105" si="34">H103*10.764</f>
        <v>1106.5391999999999</v>
      </c>
      <c r="J103" s="146"/>
      <c r="K103" s="146"/>
      <c r="L103" s="81">
        <v>4.5</v>
      </c>
      <c r="M103" s="82" t="s">
        <v>129</v>
      </c>
      <c r="N103" s="98"/>
    </row>
    <row r="104" spans="2:17" s="78" customFormat="1">
      <c r="B104" s="204"/>
      <c r="C104" s="27" t="s">
        <v>116</v>
      </c>
      <c r="D104" s="195"/>
      <c r="E104" s="137" t="s">
        <v>206</v>
      </c>
      <c r="F104" s="60">
        <v>52.7</v>
      </c>
      <c r="G104" s="158">
        <v>2</v>
      </c>
      <c r="H104" s="59">
        <f t="shared" si="33"/>
        <v>105.4</v>
      </c>
      <c r="I104" s="59">
        <f t="shared" si="34"/>
        <v>1134.5255999999999</v>
      </c>
      <c r="J104" s="146"/>
      <c r="K104" s="146"/>
      <c r="L104" s="81">
        <v>4.5</v>
      </c>
      <c r="M104" s="82" t="s">
        <v>129</v>
      </c>
      <c r="N104" s="98"/>
    </row>
    <row r="105" spans="2:17" s="78" customFormat="1">
      <c r="B105" s="204"/>
      <c r="C105" s="27" t="s">
        <v>178</v>
      </c>
      <c r="D105" s="195"/>
      <c r="E105" s="137" t="s">
        <v>203</v>
      </c>
      <c r="F105" s="60">
        <v>34.5</v>
      </c>
      <c r="G105" s="158">
        <v>2</v>
      </c>
      <c r="H105" s="59">
        <f t="shared" si="33"/>
        <v>69</v>
      </c>
      <c r="I105" s="59">
        <f t="shared" si="34"/>
        <v>742.71600000000001</v>
      </c>
      <c r="J105" s="146"/>
      <c r="K105" s="146"/>
      <c r="L105" s="81">
        <v>4.5</v>
      </c>
      <c r="M105" s="82" t="s">
        <v>129</v>
      </c>
      <c r="N105" s="98"/>
    </row>
    <row r="106" spans="2:17" s="78" customFormat="1">
      <c r="B106" s="204"/>
      <c r="C106" s="27" t="s">
        <v>117</v>
      </c>
      <c r="D106" s="195"/>
      <c r="E106" s="137" t="s">
        <v>204</v>
      </c>
      <c r="F106" s="60">
        <v>58.9</v>
      </c>
      <c r="G106" s="158">
        <v>1</v>
      </c>
      <c r="H106" s="59">
        <f t="shared" si="33"/>
        <v>58.9</v>
      </c>
      <c r="I106" s="59">
        <f t="shared" ref="I106" si="35">H106*10.764</f>
        <v>633.99959999999999</v>
      </c>
      <c r="J106" s="146"/>
      <c r="K106" s="146"/>
      <c r="L106" s="81">
        <v>4.5</v>
      </c>
      <c r="M106" s="82" t="s">
        <v>129</v>
      </c>
      <c r="N106" s="98"/>
    </row>
    <row r="107" spans="2:17" s="78" customFormat="1">
      <c r="B107" s="204"/>
      <c r="C107" s="27" t="s">
        <v>118</v>
      </c>
      <c r="D107" s="195"/>
      <c r="E107" s="137" t="s">
        <v>205</v>
      </c>
      <c r="F107" s="60">
        <v>92</v>
      </c>
      <c r="G107" s="158">
        <v>1</v>
      </c>
      <c r="H107" s="59">
        <f t="shared" si="33"/>
        <v>92</v>
      </c>
      <c r="I107" s="59">
        <f t="shared" ref="I107:I108" si="36">H107*10.764</f>
        <v>990.2879999999999</v>
      </c>
      <c r="J107" s="146"/>
      <c r="K107" s="146"/>
      <c r="L107" s="81">
        <v>4.5</v>
      </c>
      <c r="M107" s="82" t="s">
        <v>129</v>
      </c>
      <c r="N107" s="98"/>
    </row>
    <row r="108" spans="2:17" s="78" customFormat="1">
      <c r="B108" s="204"/>
      <c r="C108" s="27" t="s">
        <v>119</v>
      </c>
      <c r="D108" s="195"/>
      <c r="E108" s="138" t="s">
        <v>147</v>
      </c>
      <c r="F108" s="60">
        <v>38.6</v>
      </c>
      <c r="G108" s="158">
        <v>2</v>
      </c>
      <c r="H108" s="59">
        <f t="shared" si="33"/>
        <v>77.2</v>
      </c>
      <c r="I108" s="59">
        <f t="shared" si="36"/>
        <v>830.98079999999993</v>
      </c>
      <c r="J108" s="146"/>
      <c r="K108" s="146"/>
      <c r="L108" s="81"/>
      <c r="M108" s="82"/>
      <c r="N108" s="98"/>
    </row>
    <row r="109" spans="2:17" s="78" customFormat="1" ht="14.4" thickBot="1">
      <c r="B109" s="204"/>
      <c r="C109" s="27" t="s">
        <v>120</v>
      </c>
      <c r="D109" s="195"/>
      <c r="E109" s="137" t="s">
        <v>154</v>
      </c>
      <c r="F109" s="60">
        <v>125</v>
      </c>
      <c r="G109" s="153">
        <v>1</v>
      </c>
      <c r="H109" s="59">
        <f>F109</f>
        <v>125</v>
      </c>
      <c r="I109" s="59">
        <f t="shared" ref="I109" si="37">H109*10.764</f>
        <v>1345.5</v>
      </c>
      <c r="J109" s="146"/>
      <c r="K109" s="146"/>
      <c r="L109" s="81">
        <v>4.5</v>
      </c>
      <c r="M109" s="82" t="s">
        <v>130</v>
      </c>
      <c r="N109" s="98"/>
      <c r="O109" s="53"/>
      <c r="P109" s="53"/>
      <c r="Q109" s="53"/>
    </row>
    <row r="110" spans="2:17" s="78" customFormat="1" ht="14.4" thickBot="1">
      <c r="B110" s="86"/>
      <c r="C110" s="205" t="s">
        <v>85</v>
      </c>
      <c r="D110" s="206"/>
      <c r="E110" s="206"/>
      <c r="F110" s="206"/>
      <c r="G110" s="207"/>
      <c r="H110" s="102">
        <f>SUM(H97:H109)</f>
        <v>1177.5999999999999</v>
      </c>
      <c r="I110" s="85">
        <f t="shared" si="5"/>
        <v>12675.686399999999</v>
      </c>
      <c r="J110" s="136"/>
      <c r="K110" s="146"/>
      <c r="L110" s="83"/>
      <c r="M110" s="82"/>
      <c r="O110" s="53"/>
      <c r="P110" s="101"/>
      <c r="Q110" s="53"/>
    </row>
    <row r="111" spans="2:17" s="78" customFormat="1" ht="14.4" thickBot="1">
      <c r="B111" s="86"/>
      <c r="C111" s="236" t="s">
        <v>86</v>
      </c>
      <c r="D111" s="210"/>
      <c r="E111" s="210"/>
      <c r="F111" s="210"/>
      <c r="G111" s="237"/>
      <c r="H111" s="103">
        <f>H110+H95+H86</f>
        <v>9728.7099999999991</v>
      </c>
      <c r="I111" s="104">
        <f>I110+I95+I86</f>
        <v>104719.83444000001</v>
      </c>
      <c r="J111" s="147"/>
      <c r="K111" s="161"/>
      <c r="L111" s="105"/>
      <c r="M111" s="106"/>
      <c r="O111" s="53"/>
      <c r="P111" s="101"/>
      <c r="Q111" s="53"/>
    </row>
    <row r="112" spans="2:17" ht="14.4" thickBot="1">
      <c r="B112" s="86"/>
      <c r="C112" s="238" t="s">
        <v>87</v>
      </c>
      <c r="D112" s="239"/>
      <c r="E112" s="239"/>
      <c r="F112" s="239"/>
      <c r="G112" s="239"/>
      <c r="H112" s="239"/>
      <c r="I112" s="239"/>
      <c r="J112" s="239"/>
      <c r="K112" s="239"/>
      <c r="L112" s="239"/>
      <c r="M112" s="240"/>
      <c r="P112" s="101"/>
    </row>
    <row r="113" spans="2:19" ht="69">
      <c r="B113" s="16">
        <v>4</v>
      </c>
      <c r="C113" s="64"/>
      <c r="D113" s="107" t="s">
        <v>157</v>
      </c>
      <c r="E113" s="141" t="s">
        <v>158</v>
      </c>
      <c r="F113" s="100">
        <v>931</v>
      </c>
      <c r="G113" s="151">
        <v>5</v>
      </c>
      <c r="H113" s="100">
        <f>F113*G113</f>
        <v>4655</v>
      </c>
      <c r="I113" s="100">
        <f t="shared" ref="I113:I115" si="38">H113*10.764</f>
        <v>50106.42</v>
      </c>
      <c r="J113" s="141" t="s">
        <v>132</v>
      </c>
      <c r="K113" s="141"/>
      <c r="L113" s="89" t="s">
        <v>131</v>
      </c>
      <c r="M113" s="108" t="s">
        <v>129</v>
      </c>
      <c r="P113" s="101"/>
      <c r="R113" s="101"/>
      <c r="S113" s="101"/>
    </row>
    <row r="114" spans="2:19">
      <c r="B114" s="208">
        <v>5</v>
      </c>
      <c r="C114" s="15" t="s">
        <v>125</v>
      </c>
      <c r="D114" s="199" t="s">
        <v>156</v>
      </c>
      <c r="E114" s="200"/>
      <c r="F114" s="60">
        <v>677</v>
      </c>
      <c r="G114" s="158"/>
      <c r="H114" s="60">
        <f>F114*1</f>
        <v>677</v>
      </c>
      <c r="I114" s="60">
        <f t="shared" si="38"/>
        <v>7287.2279999999992</v>
      </c>
      <c r="J114" s="15"/>
      <c r="K114" s="15"/>
      <c r="L114" s="65">
        <v>10.199999999999999</v>
      </c>
      <c r="M114" s="63" t="s">
        <v>129</v>
      </c>
      <c r="P114" s="101"/>
    </row>
    <row r="115" spans="2:19" ht="14.4" thickBot="1">
      <c r="B115" s="181"/>
      <c r="C115" s="29" t="s">
        <v>126</v>
      </c>
      <c r="D115" s="201" t="s">
        <v>155</v>
      </c>
      <c r="E115" s="202"/>
      <c r="F115" s="74">
        <f>300+450</f>
        <v>750</v>
      </c>
      <c r="G115" s="152">
        <v>1</v>
      </c>
      <c r="H115" s="74">
        <f>F115*1</f>
        <v>750</v>
      </c>
      <c r="I115" s="74">
        <f t="shared" si="38"/>
        <v>8072.9999999999991</v>
      </c>
      <c r="J115" s="15"/>
      <c r="K115" s="15"/>
      <c r="L115" s="65">
        <v>10.199999999999999</v>
      </c>
      <c r="M115" s="63" t="s">
        <v>129</v>
      </c>
    </row>
    <row r="116" spans="2:19" ht="14.4" thickBot="1">
      <c r="B116" s="109"/>
      <c r="C116" s="241" t="s">
        <v>88</v>
      </c>
      <c r="D116" s="242"/>
      <c r="E116" s="242"/>
      <c r="F116" s="242"/>
      <c r="G116" s="243"/>
      <c r="H116" s="79">
        <f>H113+H114+H115</f>
        <v>6082</v>
      </c>
      <c r="I116" s="80">
        <f>I113+I114+I115</f>
        <v>65466.648000000001</v>
      </c>
      <c r="J116" s="148"/>
      <c r="K116" s="162"/>
      <c r="L116" s="110"/>
      <c r="M116" s="111"/>
    </row>
    <row r="117" spans="2:19" ht="14.4" thickBot="1">
      <c r="B117" s="112"/>
      <c r="C117" s="209" t="s">
        <v>89</v>
      </c>
      <c r="D117" s="210"/>
      <c r="E117" s="210"/>
      <c r="F117" s="210"/>
      <c r="G117" s="211"/>
      <c r="H117" s="113">
        <f>H116+H111+H52</f>
        <v>46066.91</v>
      </c>
      <c r="I117" s="113">
        <f>I116+I111+I52</f>
        <v>495864.21923999995</v>
      </c>
      <c r="J117" s="149"/>
      <c r="K117" s="149"/>
      <c r="L117" s="114"/>
      <c r="M117" s="115"/>
    </row>
  </sheetData>
  <mergeCells count="87">
    <mergeCell ref="K53:K54"/>
    <mergeCell ref="L53:M53"/>
    <mergeCell ref="C4:J4"/>
    <mergeCell ref="B53:C54"/>
    <mergeCell ref="D53:D54"/>
    <mergeCell ref="E53:E54"/>
    <mergeCell ref="F53:F54"/>
    <mergeCell ref="G53:G54"/>
    <mergeCell ref="H53:H54"/>
    <mergeCell ref="I53:I54"/>
    <mergeCell ref="J53:J54"/>
    <mergeCell ref="E20:M20"/>
    <mergeCell ref="J29:M29"/>
    <mergeCell ref="E30:M30"/>
    <mergeCell ref="E33:M33"/>
    <mergeCell ref="E36:M36"/>
    <mergeCell ref="K31:K32"/>
    <mergeCell ref="J34:J35"/>
    <mergeCell ref="K34:K35"/>
    <mergeCell ref="J12:J13"/>
    <mergeCell ref="J15:J16"/>
    <mergeCell ref="J18:J19"/>
    <mergeCell ref="K12:K13"/>
    <mergeCell ref="K15:K16"/>
    <mergeCell ref="K18:K19"/>
    <mergeCell ref="E11:M11"/>
    <mergeCell ref="E14:M14"/>
    <mergeCell ref="E17:M17"/>
    <mergeCell ref="K5:K6"/>
    <mergeCell ref="L5:M5"/>
    <mergeCell ref="J9:J10"/>
    <mergeCell ref="E8:M8"/>
    <mergeCell ref="K9:K10"/>
    <mergeCell ref="B29:B51"/>
    <mergeCell ref="C30:C32"/>
    <mergeCell ref="C111:G111"/>
    <mergeCell ref="C112:M112"/>
    <mergeCell ref="C116:G116"/>
    <mergeCell ref="E96:M96"/>
    <mergeCell ref="C55:M55"/>
    <mergeCell ref="D56:D85"/>
    <mergeCell ref="C86:G86"/>
    <mergeCell ref="D87:D94"/>
    <mergeCell ref="C110:G110"/>
    <mergeCell ref="C29:G29"/>
    <mergeCell ref="D30:D50"/>
    <mergeCell ref="C33:C35"/>
    <mergeCell ref="C52:G52"/>
    <mergeCell ref="J31:J32"/>
    <mergeCell ref="C117:G117"/>
    <mergeCell ref="E39:M39"/>
    <mergeCell ref="E42:M42"/>
    <mergeCell ref="J37:J38"/>
    <mergeCell ref="K37:K38"/>
    <mergeCell ref="J40:J41"/>
    <mergeCell ref="K40:K41"/>
    <mergeCell ref="J51:M51"/>
    <mergeCell ref="C36:C38"/>
    <mergeCell ref="C39:C41"/>
    <mergeCell ref="C51:G51"/>
    <mergeCell ref="J52:M52"/>
    <mergeCell ref="E56:M56"/>
    <mergeCell ref="J86:M86"/>
    <mergeCell ref="E87:M87"/>
    <mergeCell ref="J95:M95"/>
    <mergeCell ref="D114:E114"/>
    <mergeCell ref="D115:E115"/>
    <mergeCell ref="D96:D109"/>
    <mergeCell ref="B55:B109"/>
    <mergeCell ref="C95:G95"/>
    <mergeCell ref="B114:B115"/>
    <mergeCell ref="K4:M4"/>
    <mergeCell ref="B8:B28"/>
    <mergeCell ref="C8:C10"/>
    <mergeCell ref="C11:C13"/>
    <mergeCell ref="C14:C16"/>
    <mergeCell ref="C17:C19"/>
    <mergeCell ref="B5:C6"/>
    <mergeCell ref="D7:L7"/>
    <mergeCell ref="D8:D28"/>
    <mergeCell ref="D5:D6"/>
    <mergeCell ref="E5:E6"/>
    <mergeCell ref="F5:F6"/>
    <mergeCell ref="G5:G6"/>
    <mergeCell ref="H5:H6"/>
    <mergeCell ref="I5:I6"/>
    <mergeCell ref="J5:J6"/>
  </mergeCells>
  <printOptions horizontalCentered="1" verticalCentered="1"/>
  <pageMargins left="0" right="0" top="0" bottom="0" header="0" footer="0"/>
  <pageSetup paperSize="8" scale="80" orientation="portrait" r:id="rId1"/>
  <rowBreaks count="2" manualBreakCount="2">
    <brk id="52" max="17" man="1"/>
    <brk id="118" max="17" man="1"/>
  </rowBreaks>
  <colBreaks count="1" manualBreakCount="1">
    <brk id="14" max="1048575" man="1"/>
  </colBreaks>
  <ignoredErrors>
    <ignoredError sqref="H9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1"/>
  <sheetViews>
    <sheetView view="pageBreakPreview" zoomScale="60" zoomScaleNormal="100" workbookViewId="0">
      <selection activeCell="H6" sqref="H6"/>
    </sheetView>
  </sheetViews>
  <sheetFormatPr defaultRowHeight="14.4"/>
  <cols>
    <col min="3" max="3" width="33.6640625" bestFit="1" customWidth="1"/>
    <col min="5" max="5" width="11.109375" customWidth="1"/>
  </cols>
  <sheetData>
    <row r="1" spans="2:7" ht="15" thickBot="1"/>
    <row r="2" spans="2:7" s="47" customFormat="1" ht="43.2" customHeight="1" thickBot="1">
      <c r="B2" s="50"/>
      <c r="C2" s="262" t="s">
        <v>24</v>
      </c>
      <c r="D2" s="263"/>
      <c r="E2" s="51" t="s">
        <v>135</v>
      </c>
      <c r="F2" s="52"/>
      <c r="G2" s="52"/>
    </row>
    <row r="3" spans="2:7" ht="28.8">
      <c r="B3" s="18" t="s">
        <v>90</v>
      </c>
      <c r="C3" s="19" t="s">
        <v>91</v>
      </c>
      <c r="D3" s="19" t="s">
        <v>92</v>
      </c>
      <c r="E3" s="20" t="s">
        <v>93</v>
      </c>
    </row>
    <row r="4" spans="2:7">
      <c r="B4" s="21">
        <v>1</v>
      </c>
      <c r="C4" s="17" t="s">
        <v>94</v>
      </c>
      <c r="D4" s="17">
        <v>10255</v>
      </c>
      <c r="E4" s="22">
        <f>D4*10.764</f>
        <v>110384.81999999999</v>
      </c>
    </row>
    <row r="5" spans="2:7">
      <c r="B5" s="21">
        <v>2</v>
      </c>
      <c r="C5" s="17" t="s">
        <v>95</v>
      </c>
      <c r="D5" s="17">
        <v>645</v>
      </c>
      <c r="E5" s="22">
        <f t="shared" ref="E5:E11" si="0">D5*10.764</f>
        <v>6942.78</v>
      </c>
    </row>
    <row r="6" spans="2:7">
      <c r="B6" s="21">
        <v>3</v>
      </c>
      <c r="C6" s="17" t="s">
        <v>96</v>
      </c>
      <c r="D6" s="17">
        <v>3520</v>
      </c>
      <c r="E6" s="22">
        <f t="shared" si="0"/>
        <v>37889.279999999999</v>
      </c>
    </row>
    <row r="7" spans="2:7">
      <c r="B7" s="21">
        <v>4</v>
      </c>
      <c r="C7" s="17" t="s">
        <v>97</v>
      </c>
      <c r="D7" s="17">
        <v>848</v>
      </c>
      <c r="E7" s="22">
        <f t="shared" si="0"/>
        <v>9127.8719999999994</v>
      </c>
    </row>
    <row r="8" spans="2:7" ht="28.8">
      <c r="B8" s="21">
        <v>5</v>
      </c>
      <c r="C8" s="17" t="s">
        <v>98</v>
      </c>
      <c r="D8" s="23">
        <v>5978.78</v>
      </c>
      <c r="E8" s="22">
        <f t="shared" si="0"/>
        <v>64355.587919999991</v>
      </c>
    </row>
    <row r="9" spans="2:7">
      <c r="B9" s="21">
        <v>6</v>
      </c>
      <c r="C9" s="17" t="s">
        <v>99</v>
      </c>
      <c r="D9" s="17">
        <v>753.83</v>
      </c>
      <c r="E9" s="22">
        <f t="shared" si="0"/>
        <v>8114.2261200000003</v>
      </c>
    </row>
    <row r="10" spans="2:7">
      <c r="B10" s="21">
        <v>7</v>
      </c>
      <c r="C10" s="17" t="s">
        <v>101</v>
      </c>
      <c r="D10" s="17">
        <v>2650</v>
      </c>
      <c r="E10" s="22">
        <f t="shared" si="0"/>
        <v>28524.6</v>
      </c>
    </row>
    <row r="11" spans="2:7" ht="15" thickBot="1">
      <c r="B11" s="24">
        <v>8</v>
      </c>
      <c r="C11" s="25" t="s">
        <v>100</v>
      </c>
      <c r="D11" s="25">
        <v>1425</v>
      </c>
      <c r="E11" s="26">
        <f t="shared" si="0"/>
        <v>15338.699999999999</v>
      </c>
    </row>
  </sheetData>
  <mergeCells count="1">
    <mergeCell ref="C2:D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3"/>
  <sheetViews>
    <sheetView view="pageBreakPreview" zoomScale="60" zoomScaleNormal="100" workbookViewId="0">
      <selection activeCell="V27" sqref="V27"/>
    </sheetView>
  </sheetViews>
  <sheetFormatPr defaultRowHeight="14.4"/>
  <cols>
    <col min="2" max="2" width="6.88671875" bestFit="1" customWidth="1"/>
    <col min="3" max="3" width="31" customWidth="1"/>
    <col min="4" max="4" width="21.33203125" customWidth="1"/>
    <col min="5" max="5" width="12" style="46" bestFit="1" customWidth="1"/>
    <col min="6" max="6" width="12.88671875" style="46" customWidth="1"/>
    <col min="7" max="7" width="13.33203125" style="37" customWidth="1"/>
  </cols>
  <sheetData>
    <row r="2" spans="2:7" s="47" customFormat="1" ht="43.2" customHeight="1">
      <c r="B2" s="49"/>
      <c r="C2" s="264" t="s">
        <v>24</v>
      </c>
      <c r="D2" s="265"/>
      <c r="E2" s="265"/>
      <c r="F2" s="265"/>
      <c r="G2" s="48" t="s">
        <v>135</v>
      </c>
    </row>
    <row r="3" spans="2:7" ht="28.8">
      <c r="B3" s="1" t="s">
        <v>26</v>
      </c>
      <c r="C3" s="1" t="s">
        <v>27</v>
      </c>
      <c r="D3" s="1"/>
      <c r="E3" s="38" t="s">
        <v>28</v>
      </c>
      <c r="F3" s="38" t="s">
        <v>29</v>
      </c>
      <c r="G3" s="31" t="s">
        <v>30</v>
      </c>
    </row>
    <row r="4" spans="2:7" ht="29.4" thickBot="1">
      <c r="B4" s="2">
        <v>1</v>
      </c>
      <c r="C4" s="2" t="s">
        <v>31</v>
      </c>
      <c r="D4" s="3" t="s">
        <v>32</v>
      </c>
      <c r="E4" s="39"/>
      <c r="F4" s="39"/>
      <c r="G4" s="32"/>
    </row>
    <row r="5" spans="2:7">
      <c r="B5" s="4">
        <v>2</v>
      </c>
      <c r="C5" s="5" t="s">
        <v>33</v>
      </c>
      <c r="D5" s="6"/>
      <c r="E5" s="40">
        <v>170030</v>
      </c>
      <c r="F5" s="41">
        <f t="shared" ref="F5:F13" si="0">E5*10.76</f>
        <v>1829522.8</v>
      </c>
      <c r="G5" s="33">
        <f>E5/10000</f>
        <v>17.003</v>
      </c>
    </row>
    <row r="6" spans="2:7">
      <c r="B6" s="7">
        <v>3</v>
      </c>
      <c r="C6" s="8" t="s">
        <v>42</v>
      </c>
      <c r="D6" s="9"/>
      <c r="E6" s="42">
        <v>104719.16</v>
      </c>
      <c r="F6" s="42">
        <f t="shared" si="0"/>
        <v>1126778.1616</v>
      </c>
      <c r="G6" s="34">
        <f t="shared" ref="G6:G13" si="1">E6/10000</f>
        <v>10.471916</v>
      </c>
    </row>
    <row r="7" spans="2:7">
      <c r="B7" s="7">
        <v>4</v>
      </c>
      <c r="C7" s="8" t="s">
        <v>43</v>
      </c>
      <c r="D7" s="9"/>
      <c r="E7" s="42">
        <v>65310.84</v>
      </c>
      <c r="F7" s="42">
        <f t="shared" si="0"/>
        <v>702744.63839999994</v>
      </c>
      <c r="G7" s="34">
        <f t="shared" si="1"/>
        <v>6.5310839999999999</v>
      </c>
    </row>
    <row r="8" spans="2:7">
      <c r="B8" s="7">
        <v>5</v>
      </c>
      <c r="C8" s="8" t="s">
        <v>34</v>
      </c>
      <c r="D8" s="9">
        <v>1</v>
      </c>
      <c r="E8" s="42">
        <f>E5*1</f>
        <v>170030</v>
      </c>
      <c r="F8" s="42">
        <f t="shared" si="0"/>
        <v>1829522.8</v>
      </c>
      <c r="G8" s="34">
        <f t="shared" si="1"/>
        <v>17.003</v>
      </c>
    </row>
    <row r="9" spans="2:7">
      <c r="B9" s="10">
        <v>6</v>
      </c>
      <c r="C9" s="8" t="s">
        <v>35</v>
      </c>
      <c r="D9" s="11"/>
      <c r="E9" s="43">
        <v>38203.620000000003</v>
      </c>
      <c r="F9" s="43">
        <f t="shared" si="0"/>
        <v>411070.95120000001</v>
      </c>
      <c r="G9" s="35">
        <f t="shared" si="1"/>
        <v>3.8203620000000003</v>
      </c>
    </row>
    <row r="10" spans="2:7">
      <c r="B10" s="10">
        <v>7</v>
      </c>
      <c r="C10" s="8" t="s">
        <v>36</v>
      </c>
      <c r="D10" s="11"/>
      <c r="E10" s="44">
        <f>E8-E9</f>
        <v>131826.38</v>
      </c>
      <c r="F10" s="43">
        <f>E10*10.76</f>
        <v>1418451.8488</v>
      </c>
      <c r="G10" s="35">
        <f t="shared" si="1"/>
        <v>13.182638000000001</v>
      </c>
    </row>
    <row r="11" spans="2:7" ht="28.8">
      <c r="B11" s="7">
        <v>8</v>
      </c>
      <c r="C11" s="8" t="s">
        <v>37</v>
      </c>
      <c r="D11" s="8" t="s">
        <v>38</v>
      </c>
      <c r="E11" s="43">
        <f>E5*0.35</f>
        <v>59510.499999999993</v>
      </c>
      <c r="F11" s="43">
        <f t="shared" si="0"/>
        <v>640332.97999999986</v>
      </c>
      <c r="G11" s="35">
        <f t="shared" si="1"/>
        <v>5.9510499999999995</v>
      </c>
    </row>
    <row r="12" spans="2:7" ht="28.8">
      <c r="B12" s="7">
        <v>9</v>
      </c>
      <c r="C12" s="8" t="s">
        <v>39</v>
      </c>
      <c r="D12" s="8" t="s">
        <v>40</v>
      </c>
      <c r="E12" s="43">
        <v>27656.33</v>
      </c>
      <c r="F12" s="43">
        <f t="shared" si="0"/>
        <v>297582.11080000002</v>
      </c>
      <c r="G12" s="35">
        <f t="shared" si="1"/>
        <v>2.7656330000000002</v>
      </c>
    </row>
    <row r="13" spans="2:7" ht="29.4" thickBot="1">
      <c r="B13" s="12">
        <v>10</v>
      </c>
      <c r="C13" s="13" t="s">
        <v>41</v>
      </c>
      <c r="D13" s="14"/>
      <c r="E13" s="45">
        <v>31854.67</v>
      </c>
      <c r="F13" s="45">
        <f t="shared" si="0"/>
        <v>342756.24919999996</v>
      </c>
      <c r="G13" s="36">
        <f t="shared" si="1"/>
        <v>3.1854669999999996</v>
      </c>
    </row>
  </sheetData>
  <mergeCells count="1">
    <mergeCell ref="C2:F2"/>
  </mergeCells>
  <phoneticPr fontId="1" type="noConversion"/>
  <pageMargins left="0.7" right="0.7" top="0.75" bottom="0.75" header="0.3" footer="0.3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Existing area statement</vt:lpstr>
      <vt:lpstr>Design area statement</vt:lpstr>
      <vt:lpstr>Design element area statement</vt:lpstr>
      <vt:lpstr>Site area calculation</vt:lpstr>
      <vt:lpstr>'Design area statement'!Print_Area</vt:lpstr>
      <vt:lpstr>'Design element area statement'!Print_Area</vt:lpstr>
      <vt:lpstr>'Existing area statement'!Print_Area</vt:lpstr>
      <vt:lpstr>'Site area calculation'!Print_Area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Malvika Lotankar</dc:creator>
  <cp:lastModifiedBy>Malvika Lotankar</cp:lastModifiedBy>
  <cp:lastPrinted>2024-09-13T14:55:51Z</cp:lastPrinted>
  <dcterms:created xsi:type="dcterms:W3CDTF">2024-08-02T06:42:21Z</dcterms:created>
  <dcterms:modified xsi:type="dcterms:W3CDTF">2024-10-29T12:52:12Z</dcterms:modified>
</cp:coreProperties>
</file>